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'Register'!$A$5:$AE$505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&quot;R&quot;00"/>
    <numFmt numFmtId="166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6" fontId="7" fillId="0" borderId="1" pivotButton="0" quotePrefix="0" xfId="0"/>
    <xf numFmtId="166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5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TRK-SUB Submittals register (material, shop drawing, method statement, subcontractor, sample, as-built)</t>
        </is>
      </c>
    </row>
    <row r="2">
      <c r="A2" s="2" t="inlineStr">
        <is>
          <t>One row per submittal revision from the contractor: review against the contract documents, office code A-E, client decision, cycles and turnaround.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Material Submittal 04 01, Shop Drawing Submittal 04 03, SubContractor Submittal 04 05, Time Schedule Approval 04 08 (02-SUPERVISION-FORMS).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Kind</t>
        </is>
      </c>
      <c r="C21" s="7" t="inlineStr">
        <is>
          <t>list SUBKIND</t>
        </is>
      </c>
      <c r="D21" s="7" t="inlineStr">
        <is>
          <t>MS material, SD shop drawing, MT method statement, SC subcontractor/supplier, SP sample/mock-up, AB as-built, TS programme, DS other document</t>
        </is>
      </c>
    </row>
    <row r="22">
      <c r="A22" s="7" t="inlineStr">
        <is>
          <t>Register</t>
        </is>
      </c>
      <c r="B22" s="7" t="inlineStr">
        <is>
          <t>ROLE</t>
        </is>
      </c>
      <c r="C22" s="7" t="inlineStr">
        <is>
          <t>list ROLE</t>
        </is>
      </c>
      <c r="D22" s="7" t="inlineStr">
        <is>
          <t>Discipline 1-letter ROLE (BBM-STD-93 §2)</t>
        </is>
      </c>
    </row>
    <row r="23">
      <c r="A23" s="7" t="inlineStr">
        <is>
          <t>Register</t>
        </is>
      </c>
      <c r="B23" s="7" t="inlineStr">
        <is>
          <t>Seq</t>
        </is>
      </c>
      <c r="C23" s="7" t="inlineStr">
        <is>
          <t>num</t>
        </is>
      </c>
      <c r="D23" s="7" t="inlineStr">
        <is>
          <t>Sequence per KIND and ROLE, from 1, never reused</t>
        </is>
      </c>
    </row>
    <row r="24">
      <c r="A24" s="7" t="inlineStr">
        <is>
          <t>Register</t>
        </is>
      </c>
      <c r="B24" s="7" t="inlineStr">
        <is>
          <t>Rev</t>
        </is>
      </c>
      <c r="C24" s="7" t="inlineStr">
        <is>
          <t>rev</t>
        </is>
      </c>
      <c r="D24" s="7" t="inlineStr">
        <is>
          <t>Revision 0, 1, 2 … shown R00, R01; a resubmission is a new row with the next revision (O-DEC-175)</t>
        </is>
      </c>
    </row>
    <row r="25">
      <c r="A25" s="7" t="inlineStr">
        <is>
          <t>Register</t>
        </is>
      </c>
      <c r="B25" s="7" t="inlineStr">
        <is>
          <t>Current</t>
        </is>
      </c>
      <c r="C25" s="7" t="inlineStr">
        <is>
          <t>formula</t>
        </is>
      </c>
      <c r="D25" s="7" t="inlineStr">
        <is>
          <t>Formula: Y on the latest revision of the ID; only current rows count on the dashboard</t>
        </is>
      </c>
    </row>
    <row r="26">
      <c r="A26" s="7" t="inlineStr">
        <is>
          <t>Register</t>
        </is>
      </c>
      <c r="B26" s="7" t="inlineStr">
        <is>
          <t>Cycles</t>
        </is>
      </c>
      <c r="C26" s="7" t="inlineStr">
        <is>
          <t>formula</t>
        </is>
      </c>
      <c r="D26" s="7" t="inlineStr">
        <is>
          <t>Formula: number of submissions of this ID</t>
        </is>
      </c>
    </row>
    <row r="27">
      <c r="A27" s="7" t="inlineStr">
        <is>
          <t>Register</t>
        </is>
      </c>
      <c r="B27" s="7" t="inlineStr">
        <is>
          <t>Description</t>
        </is>
      </c>
      <c r="C27" s="7" t="inlineStr">
        <is>
          <t>text</t>
        </is>
      </c>
      <c r="D27" s="7" t="inlineStr">
        <is>
          <t>Item or drawing set</t>
        </is>
      </c>
    </row>
    <row r="28">
      <c r="A28" s="7" t="inlineStr">
        <is>
          <t>Register</t>
        </is>
      </c>
      <c r="B28" s="7" t="inlineStr">
        <is>
          <t>Spec section / drawing ref</t>
        </is>
      </c>
      <c r="C28" s="7" t="inlineStr">
        <is>
          <t>text</t>
        </is>
      </c>
      <c r="D28" s="7" t="inlineStr">
        <is>
          <t>Contract reference reviewed against</t>
        </is>
      </c>
    </row>
    <row r="29">
      <c r="A29" s="7" t="inlineStr">
        <is>
          <t>Register</t>
        </is>
      </c>
      <c r="B29" s="7" t="inlineStr">
        <is>
          <t>Manufacturer / supplier</t>
        </is>
      </c>
      <c r="C29" s="7" t="inlineStr">
        <is>
          <t>text</t>
        </is>
      </c>
      <c r="D29" s="7" t="inlineStr"/>
    </row>
    <row r="30">
      <c r="A30" s="7" t="inlineStr">
        <is>
          <t>Register</t>
        </is>
      </c>
      <c r="B30" s="7" t="inlineStr">
        <is>
          <t>Origin</t>
        </is>
      </c>
      <c r="C30" s="7" t="inlineStr">
        <is>
          <t>text</t>
        </is>
      </c>
      <c r="D30" s="7" t="inlineStr">
        <is>
          <t>Country of origin (materials)</t>
        </is>
      </c>
    </row>
    <row r="31">
      <c r="A31" s="7" t="inlineStr">
        <is>
          <t>Register</t>
        </is>
      </c>
      <c r="B31" s="7" t="inlineStr">
        <is>
          <t>Priority</t>
        </is>
      </c>
      <c r="C31" s="7" t="inlineStr">
        <is>
          <t>list PRIORITY</t>
        </is>
      </c>
      <c r="D31" s="7" t="inlineStr"/>
    </row>
    <row r="32">
      <c r="A32" s="7" t="inlineStr">
        <is>
          <t>Register</t>
        </is>
      </c>
      <c r="B32" s="7" t="inlineStr">
        <is>
          <t>Contractor transmittal ref</t>
        </is>
      </c>
      <c r="C32" s="7" t="inlineStr">
        <is>
          <t>text</t>
        </is>
      </c>
      <c r="D32" s="7" t="inlineStr"/>
    </row>
    <row r="33">
      <c r="A33" s="7" t="inlineStr">
        <is>
          <t>Register</t>
        </is>
      </c>
      <c r="B33" s="7" t="inlineStr">
        <is>
          <t>Required on site</t>
        </is>
      </c>
      <c r="C33" s="7" t="inlineStr">
        <is>
          <t>date</t>
        </is>
      </c>
      <c r="D33" s="7" t="inlineStr">
        <is>
          <t>Date the approved item is needed on site</t>
        </is>
      </c>
    </row>
    <row r="34">
      <c r="A34" s="7" t="inlineStr">
        <is>
          <t>Register</t>
        </is>
      </c>
      <c r="B34" s="7" t="inlineStr">
        <is>
          <t>Lead time (days)</t>
        </is>
      </c>
      <c r="C34" s="7" t="inlineStr">
        <is>
          <t>num</t>
        </is>
      </c>
      <c r="D34" s="7" t="inlineStr">
        <is>
          <t>Manufacture and delivery</t>
        </is>
      </c>
    </row>
    <row r="35">
      <c r="A35" s="7" t="inlineStr">
        <is>
          <t>Register</t>
        </is>
      </c>
      <c r="B35" s="7" t="inlineStr">
        <is>
          <t>Submit by</t>
        </is>
      </c>
      <c r="C35" s="7" t="inlineStr">
        <is>
          <t>formula</t>
        </is>
      </c>
      <c r="D35" s="7" t="inlineStr">
        <is>
          <t>Formula: required on site - lead time - review days (back-calculated, Procore practice)</t>
        </is>
      </c>
    </row>
    <row r="36">
      <c r="A36" s="7" t="inlineStr">
        <is>
          <t>Register</t>
        </is>
      </c>
      <c r="B36" s="7" t="inlineStr">
        <is>
          <t>Received</t>
        </is>
      </c>
      <c r="C36" s="7" t="inlineStr">
        <is>
          <t>date</t>
        </is>
      </c>
      <c r="D36" s="7" t="inlineStr">
        <is>
          <t>Date the complete submittal was received</t>
        </is>
      </c>
    </row>
    <row r="37">
      <c r="A37" s="7" t="inlineStr">
        <is>
          <t>Register</t>
        </is>
      </c>
      <c r="B37" s="7" t="inlineStr">
        <is>
          <t>Reviewer</t>
        </is>
      </c>
      <c r="C37" s="7" t="inlineStr">
        <is>
          <t>text</t>
        </is>
      </c>
      <c r="D37" s="7" t="inlineStr">
        <is>
          <t>Discipline reviewer</t>
        </is>
      </c>
    </row>
    <row r="38">
      <c r="A38" s="7" t="inlineStr">
        <is>
          <t>Register</t>
        </is>
      </c>
      <c r="B38" s="7" t="inlineStr">
        <is>
          <t>Sent to client</t>
        </is>
      </c>
      <c r="C38" s="7" t="inlineStr">
        <is>
          <t>date</t>
        </is>
      </c>
      <c r="D38" s="7" t="inlineStr">
        <is>
          <t>Where the appointment requires client review</t>
        </is>
      </c>
    </row>
    <row r="39">
      <c r="A39" s="7" t="inlineStr">
        <is>
          <t>Register</t>
        </is>
      </c>
      <c r="B39" s="7" t="inlineStr">
        <is>
          <t>Returned by client</t>
        </is>
      </c>
      <c r="C39" s="7" t="inlineStr">
        <is>
          <t>date</t>
        </is>
      </c>
      <c r="D39" s="7" t="inlineStr"/>
    </row>
    <row r="40">
      <c r="A40" s="7" t="inlineStr">
        <is>
          <t>Register</t>
        </is>
      </c>
      <c r="B40" s="7" t="inlineStr">
        <is>
          <t>Client decision</t>
        </is>
      </c>
      <c r="C40" s="7" t="inlineStr">
        <is>
          <t>list CLIENTDEC</t>
        </is>
      </c>
      <c r="D40" s="7" t="inlineStr">
        <is>
          <t>As on the office forms</t>
        </is>
      </c>
    </row>
    <row r="41">
      <c r="A41" s="7" t="inlineStr">
        <is>
          <t>Register</t>
        </is>
      </c>
      <c r="B41" s="7" t="inlineStr">
        <is>
          <t>Code</t>
        </is>
      </c>
      <c r="C41" s="7" t="inlineStr">
        <is>
          <t>list REVIEW</t>
        </is>
      </c>
      <c r="D41" s="7" t="inlineStr">
        <is>
          <t>A Approved, B Approved as noted, C Revise and resubmit, D Rejected, E Information/records, UR Under review (O-DEC-174)</t>
        </is>
      </c>
    </row>
    <row r="42">
      <c r="A42" s="7" t="inlineStr">
        <is>
          <t>Register</t>
        </is>
      </c>
      <c r="B42" s="7" t="inlineStr">
        <is>
          <t>Returned to contractor</t>
        </is>
      </c>
      <c r="C42" s="7" t="inlineStr">
        <is>
          <t>date</t>
        </is>
      </c>
      <c r="D42" s="7" t="inlineStr">
        <is>
          <t>Closes the review</t>
        </is>
      </c>
    </row>
    <row r="43">
      <c r="A43" s="7" t="inlineStr">
        <is>
          <t>Register</t>
        </is>
      </c>
      <c r="B43" s="7" t="inlineStr">
        <is>
          <t>Due</t>
        </is>
      </c>
      <c r="C43" s="7" t="inlineStr">
        <is>
          <t>formula</t>
        </is>
      </c>
      <c r="D43" s="7" t="inlineStr">
        <is>
          <t>Formula: Received + TA_SUB calendar days (Settings)</t>
        </is>
      </c>
    </row>
    <row r="44">
      <c r="A44" s="7" t="inlineStr">
        <is>
          <t>Register</t>
        </is>
      </c>
      <c r="B44" s="7" t="inlineStr">
        <is>
          <t>Days open</t>
        </is>
      </c>
      <c r="C44" s="7" t="inlineStr">
        <is>
          <t>formula</t>
        </is>
      </c>
      <c r="D44" s="7" t="inlineStr">
        <is>
          <t>Formula: Returned to contractor (or the data date) minus Received</t>
        </is>
      </c>
    </row>
    <row r="45">
      <c r="A45" s="7" t="inlineStr">
        <is>
          <t>Register</t>
        </is>
      </c>
      <c r="B45" s="7" t="inlineStr">
        <is>
          <t>Overdue</t>
        </is>
      </c>
      <c r="C45" s="7" t="inlineStr">
        <is>
          <t>formula</t>
        </is>
      </c>
      <c r="D45" s="7" t="inlineStr">
        <is>
          <t>Formula: OVERDUE when no Returned to contractor and the data date is past Due</t>
        </is>
      </c>
    </row>
    <row r="46">
      <c r="A46" s="7" t="inlineStr">
        <is>
          <t>Register</t>
        </is>
      </c>
      <c r="B46" s="7" t="inlineStr">
        <is>
          <t>On time</t>
        </is>
      </c>
      <c r="C46" s="7" t="inlineStr">
        <is>
          <t>formula</t>
        </is>
      </c>
      <c r="D46" s="7" t="inlineStr">
        <is>
          <t>Formula: Returned to contractor on or before Due</t>
        </is>
      </c>
    </row>
    <row r="47">
      <c r="A47" s="7" t="inlineStr">
        <is>
          <t>Register</t>
        </is>
      </c>
      <c r="B47" s="7" t="inlineStr">
        <is>
          <t>Status</t>
        </is>
      </c>
      <c r="C47" s="7" t="inlineStr">
        <is>
          <t>formula</t>
        </is>
      </c>
      <c r="D47" s="7" t="inlineStr">
        <is>
          <t>Formula: the code once returned, otherwise UR</t>
        </is>
      </c>
    </row>
    <row r="48">
      <c r="A48" s="7" t="inlineStr">
        <is>
          <t>Register</t>
        </is>
      </c>
      <c r="B48" s="7" t="inlineStr">
        <is>
          <t>Rating credit affected</t>
        </is>
      </c>
      <c r="C48" s="7" t="inlineStr">
        <is>
          <t>list YN</t>
        </is>
      </c>
      <c r="D48" s="7" t="inlineStr">
        <is>
          <t>Y when a sustainability credit depends on it (QP-06)</t>
        </is>
      </c>
    </row>
    <row r="49">
      <c r="A49" s="7" t="inlineStr">
        <is>
          <t>Register</t>
        </is>
      </c>
      <c r="B49" s="7" t="inlineStr">
        <is>
          <t>Evidence (CDE link)</t>
        </is>
      </c>
      <c r="C49" s="7" t="inlineStr">
        <is>
          <t>text</t>
        </is>
      </c>
      <c r="D49" s="7" t="inlineStr">
        <is>
          <t>Link to the signed form, transmittal or decision; required to close (O-DEC-179)</t>
        </is>
      </c>
    </row>
    <row r="50">
      <c r="A50" s="7" t="inlineStr">
        <is>
          <t>Register</t>
        </is>
      </c>
      <c r="B50" s="7" t="inlineStr">
        <is>
          <t>Remarks</t>
        </is>
      </c>
      <c r="C50" s="7" t="inlineStr">
        <is>
          <t>text</t>
        </is>
      </c>
      <c r="D50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TRK-SUB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 (current revisions)</t>
        </is>
      </c>
      <c r="B6" s="9">
        <f>COUNTIFS('Register'!$A$6:$A$505,"?*",'Register'!$F$6:$F$505,"Y")</f>
        <v/>
      </c>
      <c r="C6" s="7" t="inlineStr">
        <is>
          <t>Rows with an ID</t>
        </is>
      </c>
    </row>
    <row r="7">
      <c r="A7" s="7" t="inlineStr">
        <is>
          <t>Status: A</t>
        </is>
      </c>
      <c r="B7" s="9">
        <f>COUNTIFS('Register'!$AB$6:$AB$505,"A",'Register'!$F$6:$F$505,"Y")</f>
        <v/>
      </c>
      <c r="C7" s="7" t="inlineStr"/>
    </row>
    <row r="8">
      <c r="A8" s="7" t="inlineStr">
        <is>
          <t>Status: B</t>
        </is>
      </c>
      <c r="B8" s="9">
        <f>COUNTIFS('Register'!$AB$6:$AB$505,"B",'Register'!$F$6:$F$505,"Y")</f>
        <v/>
      </c>
      <c r="C8" s="7" t="inlineStr"/>
    </row>
    <row r="9">
      <c r="A9" s="7" t="inlineStr">
        <is>
          <t>Status: C</t>
        </is>
      </c>
      <c r="B9" s="9">
        <f>COUNTIFS('Register'!$AB$6:$AB$505,"C",'Register'!$F$6:$F$505,"Y")</f>
        <v/>
      </c>
      <c r="C9" s="7" t="inlineStr"/>
    </row>
    <row r="10">
      <c r="A10" s="7" t="inlineStr">
        <is>
          <t>Status: D</t>
        </is>
      </c>
      <c r="B10" s="9">
        <f>COUNTIFS('Register'!$AB$6:$AB$505,"D",'Register'!$F$6:$F$505,"Y")</f>
        <v/>
      </c>
      <c r="C10" s="7" t="inlineStr"/>
    </row>
    <row r="11">
      <c r="A11" s="7" t="inlineStr">
        <is>
          <t>Status: E</t>
        </is>
      </c>
      <c r="B11" s="9">
        <f>COUNTIFS('Register'!$AB$6:$AB$505,"E",'Register'!$F$6:$F$505,"Y")</f>
        <v/>
      </c>
      <c r="C11" s="7" t="inlineStr"/>
    </row>
    <row r="12">
      <c r="A12" s="7" t="inlineStr">
        <is>
          <t>Status: UR</t>
        </is>
      </c>
      <c r="B12" s="9">
        <f>COUNTIFS('Register'!$AB$6:$AB$505,"UR",'Register'!$F$6:$F$505,"Y")</f>
        <v/>
      </c>
      <c r="C12" s="7" t="inlineStr"/>
    </row>
    <row r="13">
      <c r="A13" s="7" t="inlineStr">
        <is>
          <t>Overdue now</t>
        </is>
      </c>
      <c r="B13" s="9">
        <f>COUNTIF('Register'!$Z$6:$Z$505,"OVERDUE")</f>
        <v/>
      </c>
      <c r="C13" s="7" t="inlineStr">
        <is>
          <t>Open and past due at the data date</t>
        </is>
      </c>
    </row>
    <row r="14">
      <c r="A14" s="7" t="inlineStr">
        <is>
          <t>Closed on time %</t>
        </is>
      </c>
      <c r="B14" s="10">
        <f>IFERROR(COUNTIF('Register'!$AA$6:$AA$505,"On time")/(COUNTIF('Register'!$AA$6:$AA$505,"On time")+COUNTIF('Register'!$AA$6:$AA$505,"Late")),"no data")</f>
        <v/>
      </c>
      <c r="C14" s="7" t="inlineStr">
        <is>
          <t>On time / closed</t>
        </is>
      </c>
    </row>
    <row r="15">
      <c r="A15" s="7" t="inlineStr">
        <is>
          <t>Average days (closed and open)</t>
        </is>
      </c>
      <c r="B15" s="9">
        <f>IFERROR(AVERAGE('Register'!$Y$6:$Y$505),"no data")</f>
        <v/>
      </c>
      <c r="C15" s="7" t="inlineStr"/>
    </row>
    <row r="16">
      <c r="A16" s="7" t="inlineStr">
        <is>
          <t>Resubmitted IDs (cycles &gt; 1)</t>
        </is>
      </c>
      <c r="B16" s="9">
        <f>COUNTIFS('Register'!$G$6:$G$505,"&gt;1",'Register'!$F$6:$F$505,"Y")</f>
        <v/>
      </c>
      <c r="C16" s="7" t="inlineStr"/>
    </row>
    <row r="18">
      <c r="A18" s="6" t="inlineStr">
        <is>
          <t>KPI (BBM-STD-98)</t>
        </is>
      </c>
      <c r="B18" s="6" t="inlineStr">
        <is>
          <t>Actual</t>
        </is>
      </c>
      <c r="C18" s="6" t="inlineStr">
        <is>
          <t>Target</t>
        </is>
      </c>
      <c r="D18" s="6" t="inlineStr">
        <is>
          <t>Indicator</t>
        </is>
      </c>
    </row>
    <row r="19">
      <c r="A19" s="7" t="inlineStr">
        <is>
          <t>K-SV-02</t>
        </is>
      </c>
      <c r="B19" s="10">
        <f>IFERROR(COUNTIF('Register'!$AA$6:$AA$505,"On time")/(COUNTIF('Register'!$AA$6:$AA$505,"On time")+COUNTIF('Register'!$AA$6:$AA$505,"Late")),"no data")</f>
        <v/>
      </c>
      <c r="C19" s="7" t="inlineStr">
        <is>
          <t>&gt;= 90%</t>
        </is>
      </c>
      <c r="D19" s="7" t="inlineStr">
        <is>
          <t>Submittals reviewed within the contract period</t>
        </is>
      </c>
    </row>
    <row r="21">
      <c r="A21" s="6" t="inlineStr">
        <is>
          <t>By discipline (ROLE)</t>
        </is>
      </c>
      <c r="B21" s="6" t="inlineStr">
        <is>
          <t>A</t>
        </is>
      </c>
      <c r="C21" s="6" t="inlineStr">
        <is>
          <t>B</t>
        </is>
      </c>
      <c r="D21" s="6" t="inlineStr">
        <is>
          <t>C</t>
        </is>
      </c>
      <c r="E21" s="6" t="inlineStr">
        <is>
          <t>D</t>
        </is>
      </c>
      <c r="F21" s="6" t="inlineStr">
        <is>
          <t>E</t>
        </is>
      </c>
      <c r="G21" s="6" t="inlineStr">
        <is>
          <t>UR</t>
        </is>
      </c>
    </row>
    <row r="22">
      <c r="A22" s="7" t="inlineStr">
        <is>
          <t>A</t>
        </is>
      </c>
      <c r="B22" s="7">
        <f>COUNTIFS('Register'!$C$6:$C$505,"A",'Register'!$AB$6:$AB$505,"A",'Register'!$F$6:$F$505,"Y")</f>
        <v/>
      </c>
      <c r="C22" s="7">
        <f>COUNTIFS('Register'!$C$6:$C$505,"A",'Register'!$AB$6:$AB$505,"B",'Register'!$F$6:$F$505,"Y")</f>
        <v/>
      </c>
      <c r="D22" s="7">
        <f>COUNTIFS('Register'!$C$6:$C$505,"A",'Register'!$AB$6:$AB$505,"C",'Register'!$F$6:$F$505,"Y")</f>
        <v/>
      </c>
      <c r="E22" s="7">
        <f>COUNTIFS('Register'!$C$6:$C$505,"A",'Register'!$AB$6:$AB$505,"D",'Register'!$F$6:$F$505,"Y")</f>
        <v/>
      </c>
      <c r="F22" s="7">
        <f>COUNTIFS('Register'!$C$6:$C$505,"A",'Register'!$AB$6:$AB$505,"E",'Register'!$F$6:$F$505,"Y")</f>
        <v/>
      </c>
      <c r="G22" s="7">
        <f>COUNTIFS('Register'!$C$6:$C$505,"A",'Register'!$AB$6:$AB$505,"UR",'Register'!$F$6:$F$505,"Y")</f>
        <v/>
      </c>
    </row>
    <row r="23">
      <c r="A23" s="7" t="inlineStr">
        <is>
          <t>S</t>
        </is>
      </c>
      <c r="B23" s="7">
        <f>COUNTIFS('Register'!$C$6:$C$505,"S",'Register'!$AB$6:$AB$505,"A",'Register'!$F$6:$F$505,"Y")</f>
        <v/>
      </c>
      <c r="C23" s="7">
        <f>COUNTIFS('Register'!$C$6:$C$505,"S",'Register'!$AB$6:$AB$505,"B",'Register'!$F$6:$F$505,"Y")</f>
        <v/>
      </c>
      <c r="D23" s="7">
        <f>COUNTIFS('Register'!$C$6:$C$505,"S",'Register'!$AB$6:$AB$505,"C",'Register'!$F$6:$F$505,"Y")</f>
        <v/>
      </c>
      <c r="E23" s="7">
        <f>COUNTIFS('Register'!$C$6:$C$505,"S",'Register'!$AB$6:$AB$505,"D",'Register'!$F$6:$F$505,"Y")</f>
        <v/>
      </c>
      <c r="F23" s="7">
        <f>COUNTIFS('Register'!$C$6:$C$505,"S",'Register'!$AB$6:$AB$505,"E",'Register'!$F$6:$F$505,"Y")</f>
        <v/>
      </c>
      <c r="G23" s="7">
        <f>COUNTIFS('Register'!$C$6:$C$505,"S",'Register'!$AB$6:$AB$505,"UR",'Register'!$F$6:$F$505,"Y")</f>
        <v/>
      </c>
    </row>
    <row r="24">
      <c r="A24" s="7" t="inlineStr">
        <is>
          <t>M</t>
        </is>
      </c>
      <c r="B24" s="7">
        <f>COUNTIFS('Register'!$C$6:$C$505,"M",'Register'!$AB$6:$AB$505,"A",'Register'!$F$6:$F$505,"Y")</f>
        <v/>
      </c>
      <c r="C24" s="7">
        <f>COUNTIFS('Register'!$C$6:$C$505,"M",'Register'!$AB$6:$AB$505,"B",'Register'!$F$6:$F$505,"Y")</f>
        <v/>
      </c>
      <c r="D24" s="7">
        <f>COUNTIFS('Register'!$C$6:$C$505,"M",'Register'!$AB$6:$AB$505,"C",'Register'!$F$6:$F$505,"Y")</f>
        <v/>
      </c>
      <c r="E24" s="7">
        <f>COUNTIFS('Register'!$C$6:$C$505,"M",'Register'!$AB$6:$AB$505,"D",'Register'!$F$6:$F$505,"Y")</f>
        <v/>
      </c>
      <c r="F24" s="7">
        <f>COUNTIFS('Register'!$C$6:$C$505,"M",'Register'!$AB$6:$AB$505,"E",'Register'!$F$6:$F$505,"Y")</f>
        <v/>
      </c>
      <c r="G24" s="7">
        <f>COUNTIFS('Register'!$C$6:$C$505,"M",'Register'!$AB$6:$AB$505,"UR",'Register'!$F$6:$F$505,"Y")</f>
        <v/>
      </c>
    </row>
    <row r="25">
      <c r="A25" s="7" t="inlineStr">
        <is>
          <t>E</t>
        </is>
      </c>
      <c r="B25" s="7">
        <f>COUNTIFS('Register'!$C$6:$C$505,"E",'Register'!$AB$6:$AB$505,"A",'Register'!$F$6:$F$505,"Y")</f>
        <v/>
      </c>
      <c r="C25" s="7">
        <f>COUNTIFS('Register'!$C$6:$C$505,"E",'Register'!$AB$6:$AB$505,"B",'Register'!$F$6:$F$505,"Y")</f>
        <v/>
      </c>
      <c r="D25" s="7">
        <f>COUNTIFS('Register'!$C$6:$C$505,"E",'Register'!$AB$6:$AB$505,"C",'Register'!$F$6:$F$505,"Y")</f>
        <v/>
      </c>
      <c r="E25" s="7">
        <f>COUNTIFS('Register'!$C$6:$C$505,"E",'Register'!$AB$6:$AB$505,"D",'Register'!$F$6:$F$505,"Y")</f>
        <v/>
      </c>
      <c r="F25" s="7">
        <f>COUNTIFS('Register'!$C$6:$C$505,"E",'Register'!$AB$6:$AB$505,"E",'Register'!$F$6:$F$505,"Y")</f>
        <v/>
      </c>
      <c r="G25" s="7">
        <f>COUNTIFS('Register'!$C$6:$C$505,"E",'Register'!$AB$6:$AB$505,"UR",'Register'!$F$6:$F$505,"Y")</f>
        <v/>
      </c>
    </row>
    <row r="26">
      <c r="A26" s="7" t="inlineStr">
        <is>
          <t>L</t>
        </is>
      </c>
      <c r="B26" s="7">
        <f>COUNTIFS('Register'!$C$6:$C$505,"L",'Register'!$AB$6:$AB$505,"A",'Register'!$F$6:$F$505,"Y")</f>
        <v/>
      </c>
      <c r="C26" s="7">
        <f>COUNTIFS('Register'!$C$6:$C$505,"L",'Register'!$AB$6:$AB$505,"B",'Register'!$F$6:$F$505,"Y")</f>
        <v/>
      </c>
      <c r="D26" s="7">
        <f>COUNTIFS('Register'!$C$6:$C$505,"L",'Register'!$AB$6:$AB$505,"C",'Register'!$F$6:$F$505,"Y")</f>
        <v/>
      </c>
      <c r="E26" s="7">
        <f>COUNTIFS('Register'!$C$6:$C$505,"L",'Register'!$AB$6:$AB$505,"D",'Register'!$F$6:$F$505,"Y")</f>
        <v/>
      </c>
      <c r="F26" s="7">
        <f>COUNTIFS('Register'!$C$6:$C$505,"L",'Register'!$AB$6:$AB$505,"E",'Register'!$F$6:$F$505,"Y")</f>
        <v/>
      </c>
      <c r="G26" s="7">
        <f>COUNTIFS('Register'!$C$6:$C$505,"L",'Register'!$AB$6:$AB$505,"UR",'Register'!$F$6:$F$505,"Y")</f>
        <v/>
      </c>
    </row>
    <row r="27">
      <c r="A27" s="7" t="inlineStr">
        <is>
          <t>P</t>
        </is>
      </c>
      <c r="B27" s="7">
        <f>COUNTIFS('Register'!$C$6:$C$505,"P",'Register'!$AB$6:$AB$505,"A",'Register'!$F$6:$F$505,"Y")</f>
        <v/>
      </c>
      <c r="C27" s="7">
        <f>COUNTIFS('Register'!$C$6:$C$505,"P",'Register'!$AB$6:$AB$505,"B",'Register'!$F$6:$F$505,"Y")</f>
        <v/>
      </c>
      <c r="D27" s="7">
        <f>COUNTIFS('Register'!$C$6:$C$505,"P",'Register'!$AB$6:$AB$505,"C",'Register'!$F$6:$F$505,"Y")</f>
        <v/>
      </c>
      <c r="E27" s="7">
        <f>COUNTIFS('Register'!$C$6:$C$505,"P",'Register'!$AB$6:$AB$505,"D",'Register'!$F$6:$F$505,"Y")</f>
        <v/>
      </c>
      <c r="F27" s="7">
        <f>COUNTIFS('Register'!$C$6:$C$505,"P",'Register'!$AB$6:$AB$505,"E",'Register'!$F$6:$F$505,"Y")</f>
        <v/>
      </c>
      <c r="G27" s="7">
        <f>COUNTIFS('Register'!$C$6:$C$505,"P",'Register'!$AB$6:$AB$505,"UR",'Register'!$F$6:$F$505,"Y")</f>
        <v/>
      </c>
    </row>
    <row r="28">
      <c r="A28" s="7" t="inlineStr">
        <is>
          <t>F</t>
        </is>
      </c>
      <c r="B28" s="7">
        <f>COUNTIFS('Register'!$C$6:$C$505,"F",'Register'!$AB$6:$AB$505,"A",'Register'!$F$6:$F$505,"Y")</f>
        <v/>
      </c>
      <c r="C28" s="7">
        <f>COUNTIFS('Register'!$C$6:$C$505,"F",'Register'!$AB$6:$AB$505,"B",'Register'!$F$6:$F$505,"Y")</f>
        <v/>
      </c>
      <c r="D28" s="7">
        <f>COUNTIFS('Register'!$C$6:$C$505,"F",'Register'!$AB$6:$AB$505,"C",'Register'!$F$6:$F$505,"Y")</f>
        <v/>
      </c>
      <c r="E28" s="7">
        <f>COUNTIFS('Register'!$C$6:$C$505,"F",'Register'!$AB$6:$AB$505,"D",'Register'!$F$6:$F$505,"Y")</f>
        <v/>
      </c>
      <c r="F28" s="7">
        <f>COUNTIFS('Register'!$C$6:$C$505,"F",'Register'!$AB$6:$AB$505,"E",'Register'!$F$6:$F$505,"Y")</f>
        <v/>
      </c>
      <c r="G28" s="7">
        <f>COUNTIFS('Register'!$C$6:$C$505,"F",'Register'!$AB$6:$AB$505,"UR",'Register'!$F$6:$F$505,"Y")</f>
        <v/>
      </c>
    </row>
    <row r="29">
      <c r="A29" s="7" t="inlineStr">
        <is>
          <t>I</t>
        </is>
      </c>
      <c r="B29" s="7">
        <f>COUNTIFS('Register'!$C$6:$C$505,"I",'Register'!$AB$6:$AB$505,"A",'Register'!$F$6:$F$505,"Y")</f>
        <v/>
      </c>
      <c r="C29" s="7">
        <f>COUNTIFS('Register'!$C$6:$C$505,"I",'Register'!$AB$6:$AB$505,"B",'Register'!$F$6:$F$505,"Y")</f>
        <v/>
      </c>
      <c r="D29" s="7">
        <f>COUNTIFS('Register'!$C$6:$C$505,"I",'Register'!$AB$6:$AB$505,"C",'Register'!$F$6:$F$505,"Y")</f>
        <v/>
      </c>
      <c r="E29" s="7">
        <f>COUNTIFS('Register'!$C$6:$C$505,"I",'Register'!$AB$6:$AB$505,"D",'Register'!$F$6:$F$505,"Y")</f>
        <v/>
      </c>
      <c r="F29" s="7">
        <f>COUNTIFS('Register'!$C$6:$C$505,"I",'Register'!$AB$6:$AB$505,"E",'Register'!$F$6:$F$505,"Y")</f>
        <v/>
      </c>
      <c r="G29" s="7">
        <f>COUNTIFS('Register'!$C$6:$C$505,"I",'Register'!$AB$6:$AB$505,"UR",'Register'!$F$6:$F$505,"Y")</f>
        <v/>
      </c>
    </row>
    <row r="30">
      <c r="A30" s="7" t="inlineStr">
        <is>
          <t>C</t>
        </is>
      </c>
      <c r="B30" s="7">
        <f>COUNTIFS('Register'!$C$6:$C$505,"C",'Register'!$AB$6:$AB$505,"A",'Register'!$F$6:$F$505,"Y")</f>
        <v/>
      </c>
      <c r="C30" s="7">
        <f>COUNTIFS('Register'!$C$6:$C$505,"C",'Register'!$AB$6:$AB$505,"B",'Register'!$F$6:$F$505,"Y")</f>
        <v/>
      </c>
      <c r="D30" s="7">
        <f>COUNTIFS('Register'!$C$6:$C$505,"C",'Register'!$AB$6:$AB$505,"C",'Register'!$F$6:$F$505,"Y")</f>
        <v/>
      </c>
      <c r="E30" s="7">
        <f>COUNTIFS('Register'!$C$6:$C$505,"C",'Register'!$AB$6:$AB$505,"D",'Register'!$F$6:$F$505,"Y")</f>
        <v/>
      </c>
      <c r="F30" s="7">
        <f>COUNTIFS('Register'!$C$6:$C$505,"C",'Register'!$AB$6:$AB$505,"E",'Register'!$F$6:$F$505,"Y")</f>
        <v/>
      </c>
      <c r="G30" s="7">
        <f>COUNTIFS('Register'!$C$6:$C$505,"C",'Register'!$AB$6:$AB$505,"UR",'Register'!$F$6:$F$505,"Y")</f>
        <v/>
      </c>
    </row>
    <row r="31">
      <c r="A31" s="7" t="inlineStr">
        <is>
          <t>G</t>
        </is>
      </c>
      <c r="B31" s="7">
        <f>COUNTIFS('Register'!$C$6:$C$505,"G",'Register'!$AB$6:$AB$505,"A",'Register'!$F$6:$F$505,"Y")</f>
        <v/>
      </c>
      <c r="C31" s="7">
        <f>COUNTIFS('Register'!$C$6:$C$505,"G",'Register'!$AB$6:$AB$505,"B",'Register'!$F$6:$F$505,"Y")</f>
        <v/>
      </c>
      <c r="D31" s="7">
        <f>COUNTIFS('Register'!$C$6:$C$505,"G",'Register'!$AB$6:$AB$505,"C",'Register'!$F$6:$F$505,"Y")</f>
        <v/>
      </c>
      <c r="E31" s="7">
        <f>COUNTIFS('Register'!$C$6:$C$505,"G",'Register'!$AB$6:$AB$505,"D",'Register'!$F$6:$F$505,"Y")</f>
        <v/>
      </c>
      <c r="F31" s="7">
        <f>COUNTIFS('Register'!$C$6:$C$505,"G",'Register'!$AB$6:$AB$505,"E",'Register'!$F$6:$F$505,"Y")</f>
        <v/>
      </c>
      <c r="G31" s="7">
        <f>COUNTIFS('Register'!$C$6:$C$505,"G",'Register'!$AB$6:$AB$505,"UR",'Register'!$F$6:$F$505,"Y")</f>
        <v/>
      </c>
    </row>
    <row r="32">
      <c r="A32" s="7" t="inlineStr">
        <is>
          <t>Q</t>
        </is>
      </c>
      <c r="B32" s="7">
        <f>COUNTIFS('Register'!$C$6:$C$505,"Q",'Register'!$AB$6:$AB$505,"A",'Register'!$F$6:$F$505,"Y")</f>
        <v/>
      </c>
      <c r="C32" s="7">
        <f>COUNTIFS('Register'!$C$6:$C$505,"Q",'Register'!$AB$6:$AB$505,"B",'Register'!$F$6:$F$505,"Y")</f>
        <v/>
      </c>
      <c r="D32" s="7">
        <f>COUNTIFS('Register'!$C$6:$C$505,"Q",'Register'!$AB$6:$AB$505,"C",'Register'!$F$6:$F$505,"Y")</f>
        <v/>
      </c>
      <c r="E32" s="7">
        <f>COUNTIFS('Register'!$C$6:$C$505,"Q",'Register'!$AB$6:$AB$505,"D",'Register'!$F$6:$F$505,"Y")</f>
        <v/>
      </c>
      <c r="F32" s="7">
        <f>COUNTIFS('Register'!$C$6:$C$505,"Q",'Register'!$AB$6:$AB$505,"E",'Register'!$F$6:$F$505,"Y")</f>
        <v/>
      </c>
      <c r="G32" s="7">
        <f>COUNTIFS('Register'!$C$6:$C$505,"Q",'Register'!$AB$6:$AB$505,"UR",'Register'!$F$6:$F$505,"Y")</f>
        <v/>
      </c>
    </row>
    <row r="33">
      <c r="A33" s="7" t="inlineStr">
        <is>
          <t>W</t>
        </is>
      </c>
      <c r="B33" s="7">
        <f>COUNTIFS('Register'!$C$6:$C$505,"W",'Register'!$AB$6:$AB$505,"A",'Register'!$F$6:$F$505,"Y")</f>
        <v/>
      </c>
      <c r="C33" s="7">
        <f>COUNTIFS('Register'!$C$6:$C$505,"W",'Register'!$AB$6:$AB$505,"B",'Register'!$F$6:$F$505,"Y")</f>
        <v/>
      </c>
      <c r="D33" s="7">
        <f>COUNTIFS('Register'!$C$6:$C$505,"W",'Register'!$AB$6:$AB$505,"C",'Register'!$F$6:$F$505,"Y")</f>
        <v/>
      </c>
      <c r="E33" s="7">
        <f>COUNTIFS('Register'!$C$6:$C$505,"W",'Register'!$AB$6:$AB$505,"D",'Register'!$F$6:$F$505,"Y")</f>
        <v/>
      </c>
      <c r="F33" s="7">
        <f>COUNTIFS('Register'!$C$6:$C$505,"W",'Register'!$AB$6:$AB$505,"E",'Register'!$F$6:$F$505,"Y")</f>
        <v/>
      </c>
      <c r="G33" s="7">
        <f>COUNTIFS('Register'!$C$6:$C$505,"W",'Register'!$AB$6:$AB$505,"UR",'Register'!$F$6:$F$505,"Y")</f>
        <v/>
      </c>
    </row>
    <row r="34">
      <c r="A34" s="7" t="inlineStr">
        <is>
          <t>Z</t>
        </is>
      </c>
      <c r="B34" s="7">
        <f>COUNTIFS('Register'!$C$6:$C$505,"Z",'Register'!$AB$6:$AB$505,"A",'Register'!$F$6:$F$505,"Y")</f>
        <v/>
      </c>
      <c r="C34" s="7">
        <f>COUNTIFS('Register'!$C$6:$C$505,"Z",'Register'!$AB$6:$AB$505,"B",'Register'!$F$6:$F$505,"Y")</f>
        <v/>
      </c>
      <c r="D34" s="7">
        <f>COUNTIFS('Register'!$C$6:$C$505,"Z",'Register'!$AB$6:$AB$505,"C",'Register'!$F$6:$F$505,"Y")</f>
        <v/>
      </c>
      <c r="E34" s="7">
        <f>COUNTIFS('Register'!$C$6:$C$505,"Z",'Register'!$AB$6:$AB$505,"D",'Register'!$F$6:$F$505,"Y")</f>
        <v/>
      </c>
      <c r="F34" s="7">
        <f>COUNTIFS('Register'!$C$6:$C$505,"Z",'Register'!$AB$6:$AB$505,"E",'Register'!$F$6:$F$505,"Y")</f>
        <v/>
      </c>
      <c r="G34" s="7">
        <f>COUNTIFS('Register'!$C$6:$C$505,"Z",'Register'!$AB$6:$AB$505,"UR",'Register'!$F$6:$F$505,"Y")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AE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6" customWidth="1" min="5" max="5"/>
    <col width="8" customWidth="1" min="6" max="6"/>
    <col width="7" customWidth="1" min="7" max="7"/>
    <col width="36" customWidth="1" min="8" max="8"/>
    <col width="18" customWidth="1" min="9" max="9"/>
    <col width="20" customWidth="1" min="10" max="10"/>
    <col width="10" customWidth="1" min="11" max="11"/>
    <col width="9" customWidth="1" min="12" max="12"/>
    <col width="18" customWidth="1" min="13" max="13"/>
    <col width="11" customWidth="1" min="14" max="14"/>
    <col width="9" customWidth="1" min="15" max="15"/>
    <col width="11" customWidth="1" min="16" max="16"/>
    <col width="11" customWidth="1" min="17" max="17"/>
    <col width="14" customWidth="1" min="18" max="18"/>
    <col width="11" customWidth="1" min="19" max="19"/>
    <col width="11" customWidth="1" min="20" max="20"/>
    <col width="18" customWidth="1" min="21" max="21"/>
    <col width="7" customWidth="1" min="22" max="22"/>
    <col width="11" customWidth="1" min="23" max="23"/>
    <col width="11" customWidth="1" min="24" max="24"/>
    <col width="8" customWidth="1" min="25" max="25"/>
    <col width="10" customWidth="1" min="26" max="26"/>
    <col width="9" customWidth="1" min="27" max="27"/>
    <col width="7" customWidth="1" min="28" max="28"/>
    <col width="9" customWidth="1" min="29" max="29"/>
    <col width="30" customWidth="1" min="30" max="30"/>
    <col width="30" customWidth="1" min="31" max="31"/>
  </cols>
  <sheetData>
    <row r="1">
      <c r="A1" s="1" t="inlineStr">
        <is>
          <t>TRK-SUB Register</t>
        </is>
      </c>
    </row>
    <row r="2">
      <c r="A2" s="2" t="inlineStr">
        <is>
          <t>One row per submittal revision from the contractor: review against the contract documents, office code A-E, client decision, cycles and turnaround.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Kind</t>
        </is>
      </c>
      <c r="C5" s="6" t="inlineStr">
        <is>
          <t>ROLE</t>
        </is>
      </c>
      <c r="D5" s="6" t="inlineStr">
        <is>
          <t>Seq</t>
        </is>
      </c>
      <c r="E5" s="6" t="inlineStr">
        <is>
          <t>Rev</t>
        </is>
      </c>
      <c r="F5" s="6" t="inlineStr">
        <is>
          <t>Current</t>
        </is>
      </c>
      <c r="G5" s="6" t="inlineStr">
        <is>
          <t>Cycles</t>
        </is>
      </c>
      <c r="H5" s="6" t="inlineStr">
        <is>
          <t>Description</t>
        </is>
      </c>
      <c r="I5" s="6" t="inlineStr">
        <is>
          <t>Spec section / drawing ref</t>
        </is>
      </c>
      <c r="J5" s="6" t="inlineStr">
        <is>
          <t>Manufacturer / supplier</t>
        </is>
      </c>
      <c r="K5" s="6" t="inlineStr">
        <is>
          <t>Origin</t>
        </is>
      </c>
      <c r="L5" s="6" t="inlineStr">
        <is>
          <t>Priority</t>
        </is>
      </c>
      <c r="M5" s="6" t="inlineStr">
        <is>
          <t>Contractor transmittal ref</t>
        </is>
      </c>
      <c r="N5" s="6" t="inlineStr">
        <is>
          <t>Required on site</t>
        </is>
      </c>
      <c r="O5" s="6" t="inlineStr">
        <is>
          <t>Lead time (days)</t>
        </is>
      </c>
      <c r="P5" s="6" t="inlineStr">
        <is>
          <t>Submit by</t>
        </is>
      </c>
      <c r="Q5" s="6" t="inlineStr">
        <is>
          <t>Received</t>
        </is>
      </c>
      <c r="R5" s="6" t="inlineStr">
        <is>
          <t>Reviewer</t>
        </is>
      </c>
      <c r="S5" s="6" t="inlineStr">
        <is>
          <t>Sent to client</t>
        </is>
      </c>
      <c r="T5" s="6" t="inlineStr">
        <is>
          <t>Returned by client</t>
        </is>
      </c>
      <c r="U5" s="6" t="inlineStr">
        <is>
          <t>Client decision</t>
        </is>
      </c>
      <c r="V5" s="6" t="inlineStr">
        <is>
          <t>Code</t>
        </is>
      </c>
      <c r="W5" s="6" t="inlineStr">
        <is>
          <t>Returned to contractor</t>
        </is>
      </c>
      <c r="X5" s="6" t="inlineStr">
        <is>
          <t>Due</t>
        </is>
      </c>
      <c r="Y5" s="6" t="inlineStr">
        <is>
          <t>Days open</t>
        </is>
      </c>
      <c r="Z5" s="6" t="inlineStr">
        <is>
          <t>Overdue</t>
        </is>
      </c>
      <c r="AA5" s="6" t="inlineStr">
        <is>
          <t>On time</t>
        </is>
      </c>
      <c r="AB5" s="6" t="inlineStr">
        <is>
          <t>Status</t>
        </is>
      </c>
      <c r="AC5" s="6" t="inlineStr">
        <is>
          <t>Rating credit affected</t>
        </is>
      </c>
      <c r="AD5" s="6" t="inlineStr">
        <is>
          <t>Evidence (CDE link)</t>
        </is>
      </c>
      <c r="AE5" s="6" t="inlineStr">
        <is>
          <t>Remarks</t>
        </is>
      </c>
    </row>
    <row r="6">
      <c r="A6" s="15">
        <f>IF(D6="","",PROJ&amp;"-"&amp;B6&amp;"-"&amp;C6&amp;"-"&amp;TEXT(D6,"0000"))</f>
        <v/>
      </c>
      <c r="B6" s="16" t="n"/>
      <c r="C6" s="16" t="n"/>
      <c r="D6" s="16" t="n"/>
      <c r="E6" s="17" t="n"/>
      <c r="F6" s="15">
        <f>IF(A6="","",IF(E6=_xlfn.MAXIFS('Register'!$E$6:$E$505,'Register'!$A$6:$A$505,A6),"Y","N"))</f>
        <v/>
      </c>
      <c r="G6" s="15">
        <f>IF(A6="","",COUNTIF('Register'!$A$6:$A$505,A6))</f>
        <v/>
      </c>
      <c r="H6" s="16" t="n"/>
      <c r="I6" s="16" t="n"/>
      <c r="J6" s="16" t="n"/>
      <c r="K6" s="16" t="n"/>
      <c r="L6" s="16" t="n"/>
      <c r="M6" s="16" t="n"/>
      <c r="N6" s="18" t="n"/>
      <c r="O6" s="16" t="n"/>
      <c r="P6" s="19">
        <f>IF(OR(N6="",O6=""),"",N6-O6-TA_SUB)</f>
        <v/>
      </c>
      <c r="Q6" s="18" t="n"/>
      <c r="R6" s="16" t="n"/>
      <c r="S6" s="18" t="n"/>
      <c r="T6" s="18" t="n"/>
      <c r="U6" s="16" t="n"/>
      <c r="V6" s="16" t="n"/>
      <c r="W6" s="18" t="n"/>
      <c r="X6" s="19">
        <f>IF(Q6="","",Q6+TA_SUB)</f>
        <v/>
      </c>
      <c r="Y6" s="15">
        <f>IF(Q6="","",IF(W6="",DATADATE,W6)-Q6)</f>
        <v/>
      </c>
      <c r="Z6" s="15">
        <f>IF(OR(X6="",W6&lt;&gt;""),"",IF(DATADATE&gt;X6,"OVERDUE",""))</f>
        <v/>
      </c>
      <c r="AA6" s="15">
        <f>IF(OR(W6="",X6=""),"",IF(W6&lt;=X6,"On time","Late"))</f>
        <v/>
      </c>
      <c r="AB6" s="15">
        <f>IF(A6="","",IF(W6="","UR",IF(V6="","UR",V6)))</f>
        <v/>
      </c>
      <c r="AC6" s="16" t="n"/>
      <c r="AD6" s="16" t="n"/>
      <c r="AE6" s="16" t="n"/>
    </row>
    <row r="7">
      <c r="A7" s="15">
        <f>IF(D7="","",PROJ&amp;"-"&amp;B7&amp;"-"&amp;C7&amp;"-"&amp;TEXT(D7,"0000"))</f>
        <v/>
      </c>
      <c r="B7" s="16" t="n"/>
      <c r="C7" s="16" t="n"/>
      <c r="D7" s="16" t="n"/>
      <c r="E7" s="17" t="n"/>
      <c r="F7" s="15">
        <f>IF(A7="","",IF(E7=_xlfn.MAXIFS('Register'!$E$6:$E$505,'Register'!$A$6:$A$505,A7),"Y","N"))</f>
        <v/>
      </c>
      <c r="G7" s="15">
        <f>IF(A7="","",COUNTIF('Register'!$A$6:$A$505,A7))</f>
        <v/>
      </c>
      <c r="H7" s="16" t="n"/>
      <c r="I7" s="16" t="n"/>
      <c r="J7" s="16" t="n"/>
      <c r="K7" s="16" t="n"/>
      <c r="L7" s="16" t="n"/>
      <c r="M7" s="16" t="n"/>
      <c r="N7" s="18" t="n"/>
      <c r="O7" s="16" t="n"/>
      <c r="P7" s="19">
        <f>IF(OR(N7="",O7=""),"",N7-O7-TA_SUB)</f>
        <v/>
      </c>
      <c r="Q7" s="18" t="n"/>
      <c r="R7" s="16" t="n"/>
      <c r="S7" s="18" t="n"/>
      <c r="T7" s="18" t="n"/>
      <c r="U7" s="16" t="n"/>
      <c r="V7" s="16" t="n"/>
      <c r="W7" s="18" t="n"/>
      <c r="X7" s="19">
        <f>IF(Q7="","",Q7+TA_SUB)</f>
        <v/>
      </c>
      <c r="Y7" s="15">
        <f>IF(Q7="","",IF(W7="",DATADATE,W7)-Q7)</f>
        <v/>
      </c>
      <c r="Z7" s="15">
        <f>IF(OR(X7="",W7&lt;&gt;""),"",IF(DATADATE&gt;X7,"OVERDUE",""))</f>
        <v/>
      </c>
      <c r="AA7" s="15">
        <f>IF(OR(W7="",X7=""),"",IF(W7&lt;=X7,"On time","Late"))</f>
        <v/>
      </c>
      <c r="AB7" s="15">
        <f>IF(A7="","",IF(W7="","UR",IF(V7="","UR",V7)))</f>
        <v/>
      </c>
      <c r="AC7" s="16" t="n"/>
      <c r="AD7" s="16" t="n"/>
      <c r="AE7" s="16" t="n"/>
    </row>
    <row r="8">
      <c r="A8" s="15">
        <f>IF(D8="","",PROJ&amp;"-"&amp;B8&amp;"-"&amp;C8&amp;"-"&amp;TEXT(D8,"0000"))</f>
        <v/>
      </c>
      <c r="B8" s="16" t="n"/>
      <c r="C8" s="16" t="n"/>
      <c r="D8" s="16" t="n"/>
      <c r="E8" s="17" t="n"/>
      <c r="F8" s="15">
        <f>IF(A8="","",IF(E8=_xlfn.MAXIFS('Register'!$E$6:$E$505,'Register'!$A$6:$A$505,A8),"Y","N"))</f>
        <v/>
      </c>
      <c r="G8" s="15">
        <f>IF(A8="","",COUNTIF('Register'!$A$6:$A$505,A8))</f>
        <v/>
      </c>
      <c r="H8" s="16" t="n"/>
      <c r="I8" s="16" t="n"/>
      <c r="J8" s="16" t="n"/>
      <c r="K8" s="16" t="n"/>
      <c r="L8" s="16" t="n"/>
      <c r="M8" s="16" t="n"/>
      <c r="N8" s="18" t="n"/>
      <c r="O8" s="16" t="n"/>
      <c r="P8" s="19">
        <f>IF(OR(N8="",O8=""),"",N8-O8-TA_SUB)</f>
        <v/>
      </c>
      <c r="Q8" s="18" t="n"/>
      <c r="R8" s="16" t="n"/>
      <c r="S8" s="18" t="n"/>
      <c r="T8" s="18" t="n"/>
      <c r="U8" s="16" t="n"/>
      <c r="V8" s="16" t="n"/>
      <c r="W8" s="18" t="n"/>
      <c r="X8" s="19">
        <f>IF(Q8="","",Q8+TA_SUB)</f>
        <v/>
      </c>
      <c r="Y8" s="15">
        <f>IF(Q8="","",IF(W8="",DATADATE,W8)-Q8)</f>
        <v/>
      </c>
      <c r="Z8" s="15">
        <f>IF(OR(X8="",W8&lt;&gt;""),"",IF(DATADATE&gt;X8,"OVERDUE",""))</f>
        <v/>
      </c>
      <c r="AA8" s="15">
        <f>IF(OR(W8="",X8=""),"",IF(W8&lt;=X8,"On time","Late"))</f>
        <v/>
      </c>
      <c r="AB8" s="15">
        <f>IF(A8="","",IF(W8="","UR",IF(V8="","UR",V8)))</f>
        <v/>
      </c>
      <c r="AC8" s="16" t="n"/>
      <c r="AD8" s="16" t="n"/>
      <c r="AE8" s="16" t="n"/>
    </row>
    <row r="9">
      <c r="A9" s="15">
        <f>IF(D9="","",PROJ&amp;"-"&amp;B9&amp;"-"&amp;C9&amp;"-"&amp;TEXT(D9,"0000"))</f>
        <v/>
      </c>
      <c r="B9" s="16" t="n"/>
      <c r="C9" s="16" t="n"/>
      <c r="D9" s="16" t="n"/>
      <c r="E9" s="17" t="n"/>
      <c r="F9" s="15">
        <f>IF(A9="","",IF(E9=_xlfn.MAXIFS('Register'!$E$6:$E$505,'Register'!$A$6:$A$505,A9),"Y","N"))</f>
        <v/>
      </c>
      <c r="G9" s="15">
        <f>IF(A9="","",COUNTIF('Register'!$A$6:$A$505,A9))</f>
        <v/>
      </c>
      <c r="H9" s="16" t="n"/>
      <c r="I9" s="16" t="n"/>
      <c r="J9" s="16" t="n"/>
      <c r="K9" s="16" t="n"/>
      <c r="L9" s="16" t="n"/>
      <c r="M9" s="16" t="n"/>
      <c r="N9" s="18" t="n"/>
      <c r="O9" s="16" t="n"/>
      <c r="P9" s="19">
        <f>IF(OR(N9="",O9=""),"",N9-O9-TA_SUB)</f>
        <v/>
      </c>
      <c r="Q9" s="18" t="n"/>
      <c r="R9" s="16" t="n"/>
      <c r="S9" s="18" t="n"/>
      <c r="T9" s="18" t="n"/>
      <c r="U9" s="16" t="n"/>
      <c r="V9" s="16" t="n"/>
      <c r="W9" s="18" t="n"/>
      <c r="X9" s="19">
        <f>IF(Q9="","",Q9+TA_SUB)</f>
        <v/>
      </c>
      <c r="Y9" s="15">
        <f>IF(Q9="","",IF(W9="",DATADATE,W9)-Q9)</f>
        <v/>
      </c>
      <c r="Z9" s="15">
        <f>IF(OR(X9="",W9&lt;&gt;""),"",IF(DATADATE&gt;X9,"OVERDUE",""))</f>
        <v/>
      </c>
      <c r="AA9" s="15">
        <f>IF(OR(W9="",X9=""),"",IF(W9&lt;=X9,"On time","Late"))</f>
        <v/>
      </c>
      <c r="AB9" s="15">
        <f>IF(A9="","",IF(W9="","UR",IF(V9="","UR",V9)))</f>
        <v/>
      </c>
      <c r="AC9" s="16" t="n"/>
      <c r="AD9" s="16" t="n"/>
      <c r="AE9" s="16" t="n"/>
    </row>
    <row r="10">
      <c r="A10" s="15">
        <f>IF(D10="","",PROJ&amp;"-"&amp;B10&amp;"-"&amp;C10&amp;"-"&amp;TEXT(D10,"0000"))</f>
        <v/>
      </c>
      <c r="B10" s="16" t="n"/>
      <c r="C10" s="16" t="n"/>
      <c r="D10" s="16" t="n"/>
      <c r="E10" s="17" t="n"/>
      <c r="F10" s="15">
        <f>IF(A10="","",IF(E10=_xlfn.MAXIFS('Register'!$E$6:$E$505,'Register'!$A$6:$A$505,A10),"Y","N"))</f>
        <v/>
      </c>
      <c r="G10" s="15">
        <f>IF(A10="","",COUNTIF('Register'!$A$6:$A$505,A10))</f>
        <v/>
      </c>
      <c r="H10" s="16" t="n"/>
      <c r="I10" s="16" t="n"/>
      <c r="J10" s="16" t="n"/>
      <c r="K10" s="16" t="n"/>
      <c r="L10" s="16" t="n"/>
      <c r="M10" s="16" t="n"/>
      <c r="N10" s="18" t="n"/>
      <c r="O10" s="16" t="n"/>
      <c r="P10" s="19">
        <f>IF(OR(N10="",O10=""),"",N10-O10-TA_SUB)</f>
        <v/>
      </c>
      <c r="Q10" s="18" t="n"/>
      <c r="R10" s="16" t="n"/>
      <c r="S10" s="18" t="n"/>
      <c r="T10" s="18" t="n"/>
      <c r="U10" s="16" t="n"/>
      <c r="V10" s="16" t="n"/>
      <c r="W10" s="18" t="n"/>
      <c r="X10" s="19">
        <f>IF(Q10="","",Q10+TA_SUB)</f>
        <v/>
      </c>
      <c r="Y10" s="15">
        <f>IF(Q10="","",IF(W10="",DATADATE,W10)-Q10)</f>
        <v/>
      </c>
      <c r="Z10" s="15">
        <f>IF(OR(X10="",W10&lt;&gt;""),"",IF(DATADATE&gt;X10,"OVERDUE",""))</f>
        <v/>
      </c>
      <c r="AA10" s="15">
        <f>IF(OR(W10="",X10=""),"",IF(W10&lt;=X10,"On time","Late"))</f>
        <v/>
      </c>
      <c r="AB10" s="15">
        <f>IF(A10="","",IF(W10="","UR",IF(V10="","UR",V10)))</f>
        <v/>
      </c>
      <c r="AC10" s="16" t="n"/>
      <c r="AD10" s="16" t="n"/>
      <c r="AE10" s="16" t="n"/>
    </row>
    <row r="11">
      <c r="A11" s="15">
        <f>IF(D11="","",PROJ&amp;"-"&amp;B11&amp;"-"&amp;C11&amp;"-"&amp;TEXT(D11,"0000"))</f>
        <v/>
      </c>
      <c r="B11" s="16" t="n"/>
      <c r="C11" s="16" t="n"/>
      <c r="D11" s="16" t="n"/>
      <c r="E11" s="17" t="n"/>
      <c r="F11" s="15">
        <f>IF(A11="","",IF(E11=_xlfn.MAXIFS('Register'!$E$6:$E$505,'Register'!$A$6:$A$505,A11),"Y","N"))</f>
        <v/>
      </c>
      <c r="G11" s="15">
        <f>IF(A11="","",COUNTIF('Register'!$A$6:$A$505,A11))</f>
        <v/>
      </c>
      <c r="H11" s="16" t="n"/>
      <c r="I11" s="16" t="n"/>
      <c r="J11" s="16" t="n"/>
      <c r="K11" s="16" t="n"/>
      <c r="L11" s="16" t="n"/>
      <c r="M11" s="16" t="n"/>
      <c r="N11" s="18" t="n"/>
      <c r="O11" s="16" t="n"/>
      <c r="P11" s="19">
        <f>IF(OR(N11="",O11=""),"",N11-O11-TA_SUB)</f>
        <v/>
      </c>
      <c r="Q11" s="18" t="n"/>
      <c r="R11" s="16" t="n"/>
      <c r="S11" s="18" t="n"/>
      <c r="T11" s="18" t="n"/>
      <c r="U11" s="16" t="n"/>
      <c r="V11" s="16" t="n"/>
      <c r="W11" s="18" t="n"/>
      <c r="X11" s="19">
        <f>IF(Q11="","",Q11+TA_SUB)</f>
        <v/>
      </c>
      <c r="Y11" s="15">
        <f>IF(Q11="","",IF(W11="",DATADATE,W11)-Q11)</f>
        <v/>
      </c>
      <c r="Z11" s="15">
        <f>IF(OR(X11="",W11&lt;&gt;""),"",IF(DATADATE&gt;X11,"OVERDUE",""))</f>
        <v/>
      </c>
      <c r="AA11" s="15">
        <f>IF(OR(W11="",X11=""),"",IF(W11&lt;=X11,"On time","Late"))</f>
        <v/>
      </c>
      <c r="AB11" s="15">
        <f>IF(A11="","",IF(W11="","UR",IF(V11="","UR",V11)))</f>
        <v/>
      </c>
      <c r="AC11" s="16" t="n"/>
      <c r="AD11" s="16" t="n"/>
      <c r="AE11" s="16" t="n"/>
    </row>
    <row r="12">
      <c r="A12" s="15">
        <f>IF(D12="","",PROJ&amp;"-"&amp;B12&amp;"-"&amp;C12&amp;"-"&amp;TEXT(D12,"0000"))</f>
        <v/>
      </c>
      <c r="B12" s="16" t="n"/>
      <c r="C12" s="16" t="n"/>
      <c r="D12" s="16" t="n"/>
      <c r="E12" s="17" t="n"/>
      <c r="F12" s="15">
        <f>IF(A12="","",IF(E12=_xlfn.MAXIFS('Register'!$E$6:$E$505,'Register'!$A$6:$A$505,A12),"Y","N"))</f>
        <v/>
      </c>
      <c r="G12" s="15">
        <f>IF(A12="","",COUNTIF('Register'!$A$6:$A$505,A12))</f>
        <v/>
      </c>
      <c r="H12" s="16" t="n"/>
      <c r="I12" s="16" t="n"/>
      <c r="J12" s="16" t="n"/>
      <c r="K12" s="16" t="n"/>
      <c r="L12" s="16" t="n"/>
      <c r="M12" s="16" t="n"/>
      <c r="N12" s="18" t="n"/>
      <c r="O12" s="16" t="n"/>
      <c r="P12" s="19">
        <f>IF(OR(N12="",O12=""),"",N12-O12-TA_SUB)</f>
        <v/>
      </c>
      <c r="Q12" s="18" t="n"/>
      <c r="R12" s="16" t="n"/>
      <c r="S12" s="18" t="n"/>
      <c r="T12" s="18" t="n"/>
      <c r="U12" s="16" t="n"/>
      <c r="V12" s="16" t="n"/>
      <c r="W12" s="18" t="n"/>
      <c r="X12" s="19">
        <f>IF(Q12="","",Q12+TA_SUB)</f>
        <v/>
      </c>
      <c r="Y12" s="15">
        <f>IF(Q12="","",IF(W12="",DATADATE,W12)-Q12)</f>
        <v/>
      </c>
      <c r="Z12" s="15">
        <f>IF(OR(X12="",W12&lt;&gt;""),"",IF(DATADATE&gt;X12,"OVERDUE",""))</f>
        <v/>
      </c>
      <c r="AA12" s="15">
        <f>IF(OR(W12="",X12=""),"",IF(W12&lt;=X12,"On time","Late"))</f>
        <v/>
      </c>
      <c r="AB12" s="15">
        <f>IF(A12="","",IF(W12="","UR",IF(V12="","UR",V12)))</f>
        <v/>
      </c>
      <c r="AC12" s="16" t="n"/>
      <c r="AD12" s="16" t="n"/>
      <c r="AE12" s="16" t="n"/>
    </row>
    <row r="13">
      <c r="A13" s="15">
        <f>IF(D13="","",PROJ&amp;"-"&amp;B13&amp;"-"&amp;C13&amp;"-"&amp;TEXT(D13,"0000"))</f>
        <v/>
      </c>
      <c r="B13" s="16" t="n"/>
      <c r="C13" s="16" t="n"/>
      <c r="D13" s="16" t="n"/>
      <c r="E13" s="17" t="n"/>
      <c r="F13" s="15">
        <f>IF(A13="","",IF(E13=_xlfn.MAXIFS('Register'!$E$6:$E$505,'Register'!$A$6:$A$505,A13),"Y","N"))</f>
        <v/>
      </c>
      <c r="G13" s="15">
        <f>IF(A13="","",COUNTIF('Register'!$A$6:$A$505,A13))</f>
        <v/>
      </c>
      <c r="H13" s="16" t="n"/>
      <c r="I13" s="16" t="n"/>
      <c r="J13" s="16" t="n"/>
      <c r="K13" s="16" t="n"/>
      <c r="L13" s="16" t="n"/>
      <c r="M13" s="16" t="n"/>
      <c r="N13" s="18" t="n"/>
      <c r="O13" s="16" t="n"/>
      <c r="P13" s="19">
        <f>IF(OR(N13="",O13=""),"",N13-O13-TA_SUB)</f>
        <v/>
      </c>
      <c r="Q13" s="18" t="n"/>
      <c r="R13" s="16" t="n"/>
      <c r="S13" s="18" t="n"/>
      <c r="T13" s="18" t="n"/>
      <c r="U13" s="16" t="n"/>
      <c r="V13" s="16" t="n"/>
      <c r="W13" s="18" t="n"/>
      <c r="X13" s="19">
        <f>IF(Q13="","",Q13+TA_SUB)</f>
        <v/>
      </c>
      <c r="Y13" s="15">
        <f>IF(Q13="","",IF(W13="",DATADATE,W13)-Q13)</f>
        <v/>
      </c>
      <c r="Z13" s="15">
        <f>IF(OR(X13="",W13&lt;&gt;""),"",IF(DATADATE&gt;X13,"OVERDUE",""))</f>
        <v/>
      </c>
      <c r="AA13" s="15">
        <f>IF(OR(W13="",X13=""),"",IF(W13&lt;=X13,"On time","Late"))</f>
        <v/>
      </c>
      <c r="AB13" s="15">
        <f>IF(A13="","",IF(W13="","UR",IF(V13="","UR",V13)))</f>
        <v/>
      </c>
      <c r="AC13" s="16" t="n"/>
      <c r="AD13" s="16" t="n"/>
      <c r="AE13" s="16" t="n"/>
    </row>
    <row r="14">
      <c r="A14" s="15">
        <f>IF(D14="","",PROJ&amp;"-"&amp;B14&amp;"-"&amp;C14&amp;"-"&amp;TEXT(D14,"0000"))</f>
        <v/>
      </c>
      <c r="B14" s="16" t="n"/>
      <c r="C14" s="16" t="n"/>
      <c r="D14" s="16" t="n"/>
      <c r="E14" s="17" t="n"/>
      <c r="F14" s="15">
        <f>IF(A14="","",IF(E14=_xlfn.MAXIFS('Register'!$E$6:$E$505,'Register'!$A$6:$A$505,A14),"Y","N"))</f>
        <v/>
      </c>
      <c r="G14" s="15">
        <f>IF(A14="","",COUNTIF('Register'!$A$6:$A$505,A14))</f>
        <v/>
      </c>
      <c r="H14" s="16" t="n"/>
      <c r="I14" s="16" t="n"/>
      <c r="J14" s="16" t="n"/>
      <c r="K14" s="16" t="n"/>
      <c r="L14" s="16" t="n"/>
      <c r="M14" s="16" t="n"/>
      <c r="N14" s="18" t="n"/>
      <c r="O14" s="16" t="n"/>
      <c r="P14" s="19">
        <f>IF(OR(N14="",O14=""),"",N14-O14-TA_SUB)</f>
        <v/>
      </c>
      <c r="Q14" s="18" t="n"/>
      <c r="R14" s="16" t="n"/>
      <c r="S14" s="18" t="n"/>
      <c r="T14" s="18" t="n"/>
      <c r="U14" s="16" t="n"/>
      <c r="V14" s="16" t="n"/>
      <c r="W14" s="18" t="n"/>
      <c r="X14" s="19">
        <f>IF(Q14="","",Q14+TA_SUB)</f>
        <v/>
      </c>
      <c r="Y14" s="15">
        <f>IF(Q14="","",IF(W14="",DATADATE,W14)-Q14)</f>
        <v/>
      </c>
      <c r="Z14" s="15">
        <f>IF(OR(X14="",W14&lt;&gt;""),"",IF(DATADATE&gt;X14,"OVERDUE",""))</f>
        <v/>
      </c>
      <c r="AA14" s="15">
        <f>IF(OR(W14="",X14=""),"",IF(W14&lt;=X14,"On time","Late"))</f>
        <v/>
      </c>
      <c r="AB14" s="15">
        <f>IF(A14="","",IF(W14="","UR",IF(V14="","UR",V14)))</f>
        <v/>
      </c>
      <c r="AC14" s="16" t="n"/>
      <c r="AD14" s="16" t="n"/>
      <c r="AE14" s="16" t="n"/>
    </row>
    <row r="15">
      <c r="A15" s="15">
        <f>IF(D15="","",PROJ&amp;"-"&amp;B15&amp;"-"&amp;C15&amp;"-"&amp;TEXT(D15,"0000"))</f>
        <v/>
      </c>
      <c r="B15" s="16" t="n"/>
      <c r="C15" s="16" t="n"/>
      <c r="D15" s="16" t="n"/>
      <c r="E15" s="17" t="n"/>
      <c r="F15" s="15">
        <f>IF(A15="","",IF(E15=_xlfn.MAXIFS('Register'!$E$6:$E$505,'Register'!$A$6:$A$505,A15),"Y","N"))</f>
        <v/>
      </c>
      <c r="G15" s="15">
        <f>IF(A15="","",COUNTIF('Register'!$A$6:$A$505,A15))</f>
        <v/>
      </c>
      <c r="H15" s="16" t="n"/>
      <c r="I15" s="16" t="n"/>
      <c r="J15" s="16" t="n"/>
      <c r="K15" s="16" t="n"/>
      <c r="L15" s="16" t="n"/>
      <c r="M15" s="16" t="n"/>
      <c r="N15" s="18" t="n"/>
      <c r="O15" s="16" t="n"/>
      <c r="P15" s="19">
        <f>IF(OR(N15="",O15=""),"",N15-O15-TA_SUB)</f>
        <v/>
      </c>
      <c r="Q15" s="18" t="n"/>
      <c r="R15" s="16" t="n"/>
      <c r="S15" s="18" t="n"/>
      <c r="T15" s="18" t="n"/>
      <c r="U15" s="16" t="n"/>
      <c r="V15" s="16" t="n"/>
      <c r="W15" s="18" t="n"/>
      <c r="X15" s="19">
        <f>IF(Q15="","",Q15+TA_SUB)</f>
        <v/>
      </c>
      <c r="Y15" s="15">
        <f>IF(Q15="","",IF(W15="",DATADATE,W15)-Q15)</f>
        <v/>
      </c>
      <c r="Z15" s="15">
        <f>IF(OR(X15="",W15&lt;&gt;""),"",IF(DATADATE&gt;X15,"OVERDUE",""))</f>
        <v/>
      </c>
      <c r="AA15" s="15">
        <f>IF(OR(W15="",X15=""),"",IF(W15&lt;=X15,"On time","Late"))</f>
        <v/>
      </c>
      <c r="AB15" s="15">
        <f>IF(A15="","",IF(W15="","UR",IF(V15="","UR",V15)))</f>
        <v/>
      </c>
      <c r="AC15" s="16" t="n"/>
      <c r="AD15" s="16" t="n"/>
      <c r="AE15" s="16" t="n"/>
    </row>
    <row r="16">
      <c r="A16" s="15">
        <f>IF(D16="","",PROJ&amp;"-"&amp;B16&amp;"-"&amp;C16&amp;"-"&amp;TEXT(D16,"0000"))</f>
        <v/>
      </c>
      <c r="B16" s="16" t="n"/>
      <c r="C16" s="16" t="n"/>
      <c r="D16" s="16" t="n"/>
      <c r="E16" s="17" t="n"/>
      <c r="F16" s="15">
        <f>IF(A16="","",IF(E16=_xlfn.MAXIFS('Register'!$E$6:$E$505,'Register'!$A$6:$A$505,A16),"Y","N"))</f>
        <v/>
      </c>
      <c r="G16" s="15">
        <f>IF(A16="","",COUNTIF('Register'!$A$6:$A$505,A16))</f>
        <v/>
      </c>
      <c r="H16" s="16" t="n"/>
      <c r="I16" s="16" t="n"/>
      <c r="J16" s="16" t="n"/>
      <c r="K16" s="16" t="n"/>
      <c r="L16" s="16" t="n"/>
      <c r="M16" s="16" t="n"/>
      <c r="N16" s="18" t="n"/>
      <c r="O16" s="16" t="n"/>
      <c r="P16" s="19">
        <f>IF(OR(N16="",O16=""),"",N16-O16-TA_SUB)</f>
        <v/>
      </c>
      <c r="Q16" s="18" t="n"/>
      <c r="R16" s="16" t="n"/>
      <c r="S16" s="18" t="n"/>
      <c r="T16" s="18" t="n"/>
      <c r="U16" s="16" t="n"/>
      <c r="V16" s="16" t="n"/>
      <c r="W16" s="18" t="n"/>
      <c r="X16" s="19">
        <f>IF(Q16="","",Q16+TA_SUB)</f>
        <v/>
      </c>
      <c r="Y16" s="15">
        <f>IF(Q16="","",IF(W16="",DATADATE,W16)-Q16)</f>
        <v/>
      </c>
      <c r="Z16" s="15">
        <f>IF(OR(X16="",W16&lt;&gt;""),"",IF(DATADATE&gt;X16,"OVERDUE",""))</f>
        <v/>
      </c>
      <c r="AA16" s="15">
        <f>IF(OR(W16="",X16=""),"",IF(W16&lt;=X16,"On time","Late"))</f>
        <v/>
      </c>
      <c r="AB16" s="15">
        <f>IF(A16="","",IF(W16="","UR",IF(V16="","UR",V16)))</f>
        <v/>
      </c>
      <c r="AC16" s="16" t="n"/>
      <c r="AD16" s="16" t="n"/>
      <c r="AE16" s="16" t="n"/>
    </row>
    <row r="17">
      <c r="A17" s="15">
        <f>IF(D17="","",PROJ&amp;"-"&amp;B17&amp;"-"&amp;C17&amp;"-"&amp;TEXT(D17,"0000"))</f>
        <v/>
      </c>
      <c r="B17" s="16" t="n"/>
      <c r="C17" s="16" t="n"/>
      <c r="D17" s="16" t="n"/>
      <c r="E17" s="17" t="n"/>
      <c r="F17" s="15">
        <f>IF(A17="","",IF(E17=_xlfn.MAXIFS('Register'!$E$6:$E$505,'Register'!$A$6:$A$505,A17),"Y","N"))</f>
        <v/>
      </c>
      <c r="G17" s="15">
        <f>IF(A17="","",COUNTIF('Register'!$A$6:$A$505,A17))</f>
        <v/>
      </c>
      <c r="H17" s="16" t="n"/>
      <c r="I17" s="16" t="n"/>
      <c r="J17" s="16" t="n"/>
      <c r="K17" s="16" t="n"/>
      <c r="L17" s="16" t="n"/>
      <c r="M17" s="16" t="n"/>
      <c r="N17" s="18" t="n"/>
      <c r="O17" s="16" t="n"/>
      <c r="P17" s="19">
        <f>IF(OR(N17="",O17=""),"",N17-O17-TA_SUB)</f>
        <v/>
      </c>
      <c r="Q17" s="18" t="n"/>
      <c r="R17" s="16" t="n"/>
      <c r="S17" s="18" t="n"/>
      <c r="T17" s="18" t="n"/>
      <c r="U17" s="16" t="n"/>
      <c r="V17" s="16" t="n"/>
      <c r="W17" s="18" t="n"/>
      <c r="X17" s="19">
        <f>IF(Q17="","",Q17+TA_SUB)</f>
        <v/>
      </c>
      <c r="Y17" s="15">
        <f>IF(Q17="","",IF(W17="",DATADATE,W17)-Q17)</f>
        <v/>
      </c>
      <c r="Z17" s="15">
        <f>IF(OR(X17="",W17&lt;&gt;""),"",IF(DATADATE&gt;X17,"OVERDUE",""))</f>
        <v/>
      </c>
      <c r="AA17" s="15">
        <f>IF(OR(W17="",X17=""),"",IF(W17&lt;=X17,"On time","Late"))</f>
        <v/>
      </c>
      <c r="AB17" s="15">
        <f>IF(A17="","",IF(W17="","UR",IF(V17="","UR",V17)))</f>
        <v/>
      </c>
      <c r="AC17" s="16" t="n"/>
      <c r="AD17" s="16" t="n"/>
      <c r="AE17" s="16" t="n"/>
    </row>
    <row r="18">
      <c r="A18" s="15">
        <f>IF(D18="","",PROJ&amp;"-"&amp;B18&amp;"-"&amp;C18&amp;"-"&amp;TEXT(D18,"0000"))</f>
        <v/>
      </c>
      <c r="B18" s="16" t="n"/>
      <c r="C18" s="16" t="n"/>
      <c r="D18" s="16" t="n"/>
      <c r="E18" s="17" t="n"/>
      <c r="F18" s="15">
        <f>IF(A18="","",IF(E18=_xlfn.MAXIFS('Register'!$E$6:$E$505,'Register'!$A$6:$A$505,A18),"Y","N"))</f>
        <v/>
      </c>
      <c r="G18" s="15">
        <f>IF(A18="","",COUNTIF('Register'!$A$6:$A$505,A18))</f>
        <v/>
      </c>
      <c r="H18" s="16" t="n"/>
      <c r="I18" s="16" t="n"/>
      <c r="J18" s="16" t="n"/>
      <c r="K18" s="16" t="n"/>
      <c r="L18" s="16" t="n"/>
      <c r="M18" s="16" t="n"/>
      <c r="N18" s="18" t="n"/>
      <c r="O18" s="16" t="n"/>
      <c r="P18" s="19">
        <f>IF(OR(N18="",O18=""),"",N18-O18-TA_SUB)</f>
        <v/>
      </c>
      <c r="Q18" s="18" t="n"/>
      <c r="R18" s="16" t="n"/>
      <c r="S18" s="18" t="n"/>
      <c r="T18" s="18" t="n"/>
      <c r="U18" s="16" t="n"/>
      <c r="V18" s="16" t="n"/>
      <c r="W18" s="18" t="n"/>
      <c r="X18" s="19">
        <f>IF(Q18="","",Q18+TA_SUB)</f>
        <v/>
      </c>
      <c r="Y18" s="15">
        <f>IF(Q18="","",IF(W18="",DATADATE,W18)-Q18)</f>
        <v/>
      </c>
      <c r="Z18" s="15">
        <f>IF(OR(X18="",W18&lt;&gt;""),"",IF(DATADATE&gt;X18,"OVERDUE",""))</f>
        <v/>
      </c>
      <c r="AA18" s="15">
        <f>IF(OR(W18="",X18=""),"",IF(W18&lt;=X18,"On time","Late"))</f>
        <v/>
      </c>
      <c r="AB18" s="15">
        <f>IF(A18="","",IF(W18="","UR",IF(V18="","UR",V18)))</f>
        <v/>
      </c>
      <c r="AC18" s="16" t="n"/>
      <c r="AD18" s="16" t="n"/>
      <c r="AE18" s="16" t="n"/>
    </row>
    <row r="19">
      <c r="A19" s="15">
        <f>IF(D19="","",PROJ&amp;"-"&amp;B19&amp;"-"&amp;C19&amp;"-"&amp;TEXT(D19,"0000"))</f>
        <v/>
      </c>
      <c r="B19" s="16" t="n"/>
      <c r="C19" s="16" t="n"/>
      <c r="D19" s="16" t="n"/>
      <c r="E19" s="17" t="n"/>
      <c r="F19" s="15">
        <f>IF(A19="","",IF(E19=_xlfn.MAXIFS('Register'!$E$6:$E$505,'Register'!$A$6:$A$505,A19),"Y","N"))</f>
        <v/>
      </c>
      <c r="G19" s="15">
        <f>IF(A19="","",COUNTIF('Register'!$A$6:$A$505,A19))</f>
        <v/>
      </c>
      <c r="H19" s="16" t="n"/>
      <c r="I19" s="16" t="n"/>
      <c r="J19" s="16" t="n"/>
      <c r="K19" s="16" t="n"/>
      <c r="L19" s="16" t="n"/>
      <c r="M19" s="16" t="n"/>
      <c r="N19" s="18" t="n"/>
      <c r="O19" s="16" t="n"/>
      <c r="P19" s="19">
        <f>IF(OR(N19="",O19=""),"",N19-O19-TA_SUB)</f>
        <v/>
      </c>
      <c r="Q19" s="18" t="n"/>
      <c r="R19" s="16" t="n"/>
      <c r="S19" s="18" t="n"/>
      <c r="T19" s="18" t="n"/>
      <c r="U19" s="16" t="n"/>
      <c r="V19" s="16" t="n"/>
      <c r="W19" s="18" t="n"/>
      <c r="X19" s="19">
        <f>IF(Q19="","",Q19+TA_SUB)</f>
        <v/>
      </c>
      <c r="Y19" s="15">
        <f>IF(Q19="","",IF(W19="",DATADATE,W19)-Q19)</f>
        <v/>
      </c>
      <c r="Z19" s="15">
        <f>IF(OR(X19="",W19&lt;&gt;""),"",IF(DATADATE&gt;X19,"OVERDUE",""))</f>
        <v/>
      </c>
      <c r="AA19" s="15">
        <f>IF(OR(W19="",X19=""),"",IF(W19&lt;=X19,"On time","Late"))</f>
        <v/>
      </c>
      <c r="AB19" s="15">
        <f>IF(A19="","",IF(W19="","UR",IF(V19="","UR",V19)))</f>
        <v/>
      </c>
      <c r="AC19" s="16" t="n"/>
      <c r="AD19" s="16" t="n"/>
      <c r="AE19" s="16" t="n"/>
    </row>
    <row r="20">
      <c r="A20" s="15">
        <f>IF(D20="","",PROJ&amp;"-"&amp;B20&amp;"-"&amp;C20&amp;"-"&amp;TEXT(D20,"0000"))</f>
        <v/>
      </c>
      <c r="B20" s="16" t="n"/>
      <c r="C20" s="16" t="n"/>
      <c r="D20" s="16" t="n"/>
      <c r="E20" s="17" t="n"/>
      <c r="F20" s="15">
        <f>IF(A20="","",IF(E20=_xlfn.MAXIFS('Register'!$E$6:$E$505,'Register'!$A$6:$A$505,A20),"Y","N"))</f>
        <v/>
      </c>
      <c r="G20" s="15">
        <f>IF(A20="","",COUNTIF('Register'!$A$6:$A$505,A20))</f>
        <v/>
      </c>
      <c r="H20" s="16" t="n"/>
      <c r="I20" s="16" t="n"/>
      <c r="J20" s="16" t="n"/>
      <c r="K20" s="16" t="n"/>
      <c r="L20" s="16" t="n"/>
      <c r="M20" s="16" t="n"/>
      <c r="N20" s="18" t="n"/>
      <c r="O20" s="16" t="n"/>
      <c r="P20" s="19">
        <f>IF(OR(N20="",O20=""),"",N20-O20-TA_SUB)</f>
        <v/>
      </c>
      <c r="Q20" s="18" t="n"/>
      <c r="R20" s="16" t="n"/>
      <c r="S20" s="18" t="n"/>
      <c r="T20" s="18" t="n"/>
      <c r="U20" s="16" t="n"/>
      <c r="V20" s="16" t="n"/>
      <c r="W20" s="18" t="n"/>
      <c r="X20" s="19">
        <f>IF(Q20="","",Q20+TA_SUB)</f>
        <v/>
      </c>
      <c r="Y20" s="15">
        <f>IF(Q20="","",IF(W20="",DATADATE,W20)-Q20)</f>
        <v/>
      </c>
      <c r="Z20" s="15">
        <f>IF(OR(X20="",W20&lt;&gt;""),"",IF(DATADATE&gt;X20,"OVERDUE",""))</f>
        <v/>
      </c>
      <c r="AA20" s="15">
        <f>IF(OR(W20="",X20=""),"",IF(W20&lt;=X20,"On time","Late"))</f>
        <v/>
      </c>
      <c r="AB20" s="15">
        <f>IF(A20="","",IF(W20="","UR",IF(V20="","UR",V20)))</f>
        <v/>
      </c>
      <c r="AC20" s="16" t="n"/>
      <c r="AD20" s="16" t="n"/>
      <c r="AE20" s="16" t="n"/>
    </row>
    <row r="21">
      <c r="A21" s="15">
        <f>IF(D21="","",PROJ&amp;"-"&amp;B21&amp;"-"&amp;C21&amp;"-"&amp;TEXT(D21,"0000"))</f>
        <v/>
      </c>
      <c r="B21" s="16" t="n"/>
      <c r="C21" s="16" t="n"/>
      <c r="D21" s="16" t="n"/>
      <c r="E21" s="17" t="n"/>
      <c r="F21" s="15">
        <f>IF(A21="","",IF(E21=_xlfn.MAXIFS('Register'!$E$6:$E$505,'Register'!$A$6:$A$505,A21),"Y","N"))</f>
        <v/>
      </c>
      <c r="G21" s="15">
        <f>IF(A21="","",COUNTIF('Register'!$A$6:$A$505,A21))</f>
        <v/>
      </c>
      <c r="H21" s="16" t="n"/>
      <c r="I21" s="16" t="n"/>
      <c r="J21" s="16" t="n"/>
      <c r="K21" s="16" t="n"/>
      <c r="L21" s="16" t="n"/>
      <c r="M21" s="16" t="n"/>
      <c r="N21" s="18" t="n"/>
      <c r="O21" s="16" t="n"/>
      <c r="P21" s="19">
        <f>IF(OR(N21="",O21=""),"",N21-O21-TA_SUB)</f>
        <v/>
      </c>
      <c r="Q21" s="18" t="n"/>
      <c r="R21" s="16" t="n"/>
      <c r="S21" s="18" t="n"/>
      <c r="T21" s="18" t="n"/>
      <c r="U21" s="16" t="n"/>
      <c r="V21" s="16" t="n"/>
      <c r="W21" s="18" t="n"/>
      <c r="X21" s="19">
        <f>IF(Q21="","",Q21+TA_SUB)</f>
        <v/>
      </c>
      <c r="Y21" s="15">
        <f>IF(Q21="","",IF(W21="",DATADATE,W21)-Q21)</f>
        <v/>
      </c>
      <c r="Z21" s="15">
        <f>IF(OR(X21="",W21&lt;&gt;""),"",IF(DATADATE&gt;X21,"OVERDUE",""))</f>
        <v/>
      </c>
      <c r="AA21" s="15">
        <f>IF(OR(W21="",X21=""),"",IF(W21&lt;=X21,"On time","Late"))</f>
        <v/>
      </c>
      <c r="AB21" s="15">
        <f>IF(A21="","",IF(W21="","UR",IF(V21="","UR",V21)))</f>
        <v/>
      </c>
      <c r="AC21" s="16" t="n"/>
      <c r="AD21" s="16" t="n"/>
      <c r="AE21" s="16" t="n"/>
    </row>
    <row r="22">
      <c r="A22" s="15">
        <f>IF(D22="","",PROJ&amp;"-"&amp;B22&amp;"-"&amp;C22&amp;"-"&amp;TEXT(D22,"0000"))</f>
        <v/>
      </c>
      <c r="B22" s="16" t="n"/>
      <c r="C22" s="16" t="n"/>
      <c r="D22" s="16" t="n"/>
      <c r="E22" s="17" t="n"/>
      <c r="F22" s="15">
        <f>IF(A22="","",IF(E22=_xlfn.MAXIFS('Register'!$E$6:$E$505,'Register'!$A$6:$A$505,A22),"Y","N"))</f>
        <v/>
      </c>
      <c r="G22" s="15">
        <f>IF(A22="","",COUNTIF('Register'!$A$6:$A$505,A22))</f>
        <v/>
      </c>
      <c r="H22" s="16" t="n"/>
      <c r="I22" s="16" t="n"/>
      <c r="J22" s="16" t="n"/>
      <c r="K22" s="16" t="n"/>
      <c r="L22" s="16" t="n"/>
      <c r="M22" s="16" t="n"/>
      <c r="N22" s="18" t="n"/>
      <c r="O22" s="16" t="n"/>
      <c r="P22" s="19">
        <f>IF(OR(N22="",O22=""),"",N22-O22-TA_SUB)</f>
        <v/>
      </c>
      <c r="Q22" s="18" t="n"/>
      <c r="R22" s="16" t="n"/>
      <c r="S22" s="18" t="n"/>
      <c r="T22" s="18" t="n"/>
      <c r="U22" s="16" t="n"/>
      <c r="V22" s="16" t="n"/>
      <c r="W22" s="18" t="n"/>
      <c r="X22" s="19">
        <f>IF(Q22="","",Q22+TA_SUB)</f>
        <v/>
      </c>
      <c r="Y22" s="15">
        <f>IF(Q22="","",IF(W22="",DATADATE,W22)-Q22)</f>
        <v/>
      </c>
      <c r="Z22" s="15">
        <f>IF(OR(X22="",W22&lt;&gt;""),"",IF(DATADATE&gt;X22,"OVERDUE",""))</f>
        <v/>
      </c>
      <c r="AA22" s="15">
        <f>IF(OR(W22="",X22=""),"",IF(W22&lt;=X22,"On time","Late"))</f>
        <v/>
      </c>
      <c r="AB22" s="15">
        <f>IF(A22="","",IF(W22="","UR",IF(V22="","UR",V22)))</f>
        <v/>
      </c>
      <c r="AC22" s="16" t="n"/>
      <c r="AD22" s="16" t="n"/>
      <c r="AE22" s="16" t="n"/>
    </row>
    <row r="23">
      <c r="A23" s="15">
        <f>IF(D23="","",PROJ&amp;"-"&amp;B23&amp;"-"&amp;C23&amp;"-"&amp;TEXT(D23,"0000"))</f>
        <v/>
      </c>
      <c r="B23" s="16" t="n"/>
      <c r="C23" s="16" t="n"/>
      <c r="D23" s="16" t="n"/>
      <c r="E23" s="17" t="n"/>
      <c r="F23" s="15">
        <f>IF(A23="","",IF(E23=_xlfn.MAXIFS('Register'!$E$6:$E$505,'Register'!$A$6:$A$505,A23),"Y","N"))</f>
        <v/>
      </c>
      <c r="G23" s="15">
        <f>IF(A23="","",COUNTIF('Register'!$A$6:$A$505,A23))</f>
        <v/>
      </c>
      <c r="H23" s="16" t="n"/>
      <c r="I23" s="16" t="n"/>
      <c r="J23" s="16" t="n"/>
      <c r="K23" s="16" t="n"/>
      <c r="L23" s="16" t="n"/>
      <c r="M23" s="16" t="n"/>
      <c r="N23" s="18" t="n"/>
      <c r="O23" s="16" t="n"/>
      <c r="P23" s="19">
        <f>IF(OR(N23="",O23=""),"",N23-O23-TA_SUB)</f>
        <v/>
      </c>
      <c r="Q23" s="18" t="n"/>
      <c r="R23" s="16" t="n"/>
      <c r="S23" s="18" t="n"/>
      <c r="T23" s="18" t="n"/>
      <c r="U23" s="16" t="n"/>
      <c r="V23" s="16" t="n"/>
      <c r="W23" s="18" t="n"/>
      <c r="X23" s="19">
        <f>IF(Q23="","",Q23+TA_SUB)</f>
        <v/>
      </c>
      <c r="Y23" s="15">
        <f>IF(Q23="","",IF(W23="",DATADATE,W23)-Q23)</f>
        <v/>
      </c>
      <c r="Z23" s="15">
        <f>IF(OR(X23="",W23&lt;&gt;""),"",IF(DATADATE&gt;X23,"OVERDUE",""))</f>
        <v/>
      </c>
      <c r="AA23" s="15">
        <f>IF(OR(W23="",X23=""),"",IF(W23&lt;=X23,"On time","Late"))</f>
        <v/>
      </c>
      <c r="AB23" s="15">
        <f>IF(A23="","",IF(W23="","UR",IF(V23="","UR",V23)))</f>
        <v/>
      </c>
      <c r="AC23" s="16" t="n"/>
      <c r="AD23" s="16" t="n"/>
      <c r="AE23" s="16" t="n"/>
    </row>
    <row r="24">
      <c r="A24" s="15">
        <f>IF(D24="","",PROJ&amp;"-"&amp;B24&amp;"-"&amp;C24&amp;"-"&amp;TEXT(D24,"0000"))</f>
        <v/>
      </c>
      <c r="B24" s="16" t="n"/>
      <c r="C24" s="16" t="n"/>
      <c r="D24" s="16" t="n"/>
      <c r="E24" s="17" t="n"/>
      <c r="F24" s="15">
        <f>IF(A24="","",IF(E24=_xlfn.MAXIFS('Register'!$E$6:$E$505,'Register'!$A$6:$A$505,A24),"Y","N"))</f>
        <v/>
      </c>
      <c r="G24" s="15">
        <f>IF(A24="","",COUNTIF('Register'!$A$6:$A$505,A24))</f>
        <v/>
      </c>
      <c r="H24" s="16" t="n"/>
      <c r="I24" s="16" t="n"/>
      <c r="J24" s="16" t="n"/>
      <c r="K24" s="16" t="n"/>
      <c r="L24" s="16" t="n"/>
      <c r="M24" s="16" t="n"/>
      <c r="N24" s="18" t="n"/>
      <c r="O24" s="16" t="n"/>
      <c r="P24" s="19">
        <f>IF(OR(N24="",O24=""),"",N24-O24-TA_SUB)</f>
        <v/>
      </c>
      <c r="Q24" s="18" t="n"/>
      <c r="R24" s="16" t="n"/>
      <c r="S24" s="18" t="n"/>
      <c r="T24" s="18" t="n"/>
      <c r="U24" s="16" t="n"/>
      <c r="V24" s="16" t="n"/>
      <c r="W24" s="18" t="n"/>
      <c r="X24" s="19">
        <f>IF(Q24="","",Q24+TA_SUB)</f>
        <v/>
      </c>
      <c r="Y24" s="15">
        <f>IF(Q24="","",IF(W24="",DATADATE,W24)-Q24)</f>
        <v/>
      </c>
      <c r="Z24" s="15">
        <f>IF(OR(X24="",W24&lt;&gt;""),"",IF(DATADATE&gt;X24,"OVERDUE",""))</f>
        <v/>
      </c>
      <c r="AA24" s="15">
        <f>IF(OR(W24="",X24=""),"",IF(W24&lt;=X24,"On time","Late"))</f>
        <v/>
      </c>
      <c r="AB24" s="15">
        <f>IF(A24="","",IF(W24="","UR",IF(V24="","UR",V24)))</f>
        <v/>
      </c>
      <c r="AC24" s="16" t="n"/>
      <c r="AD24" s="16" t="n"/>
      <c r="AE24" s="16" t="n"/>
    </row>
    <row r="25">
      <c r="A25" s="15">
        <f>IF(D25="","",PROJ&amp;"-"&amp;B25&amp;"-"&amp;C25&amp;"-"&amp;TEXT(D25,"0000"))</f>
        <v/>
      </c>
      <c r="B25" s="16" t="n"/>
      <c r="C25" s="16" t="n"/>
      <c r="D25" s="16" t="n"/>
      <c r="E25" s="17" t="n"/>
      <c r="F25" s="15">
        <f>IF(A25="","",IF(E25=_xlfn.MAXIFS('Register'!$E$6:$E$505,'Register'!$A$6:$A$505,A25),"Y","N"))</f>
        <v/>
      </c>
      <c r="G25" s="15">
        <f>IF(A25="","",COUNTIF('Register'!$A$6:$A$505,A25))</f>
        <v/>
      </c>
      <c r="H25" s="16" t="n"/>
      <c r="I25" s="16" t="n"/>
      <c r="J25" s="16" t="n"/>
      <c r="K25" s="16" t="n"/>
      <c r="L25" s="16" t="n"/>
      <c r="M25" s="16" t="n"/>
      <c r="N25" s="18" t="n"/>
      <c r="O25" s="16" t="n"/>
      <c r="P25" s="19">
        <f>IF(OR(N25="",O25=""),"",N25-O25-TA_SUB)</f>
        <v/>
      </c>
      <c r="Q25" s="18" t="n"/>
      <c r="R25" s="16" t="n"/>
      <c r="S25" s="18" t="n"/>
      <c r="T25" s="18" t="n"/>
      <c r="U25" s="16" t="n"/>
      <c r="V25" s="16" t="n"/>
      <c r="W25" s="18" t="n"/>
      <c r="X25" s="19">
        <f>IF(Q25="","",Q25+TA_SUB)</f>
        <v/>
      </c>
      <c r="Y25" s="15">
        <f>IF(Q25="","",IF(W25="",DATADATE,W25)-Q25)</f>
        <v/>
      </c>
      <c r="Z25" s="15">
        <f>IF(OR(X25="",W25&lt;&gt;""),"",IF(DATADATE&gt;X25,"OVERDUE",""))</f>
        <v/>
      </c>
      <c r="AA25" s="15">
        <f>IF(OR(W25="",X25=""),"",IF(W25&lt;=X25,"On time","Late"))</f>
        <v/>
      </c>
      <c r="AB25" s="15">
        <f>IF(A25="","",IF(W25="","UR",IF(V25="","UR",V25)))</f>
        <v/>
      </c>
      <c r="AC25" s="16" t="n"/>
      <c r="AD25" s="16" t="n"/>
      <c r="AE25" s="16" t="n"/>
    </row>
    <row r="26">
      <c r="A26" s="15">
        <f>IF(D26="","",PROJ&amp;"-"&amp;B26&amp;"-"&amp;C26&amp;"-"&amp;TEXT(D26,"0000"))</f>
        <v/>
      </c>
      <c r="B26" s="16" t="n"/>
      <c r="C26" s="16" t="n"/>
      <c r="D26" s="16" t="n"/>
      <c r="E26" s="17" t="n"/>
      <c r="F26" s="15">
        <f>IF(A26="","",IF(E26=_xlfn.MAXIFS('Register'!$E$6:$E$505,'Register'!$A$6:$A$505,A26),"Y","N"))</f>
        <v/>
      </c>
      <c r="G26" s="15">
        <f>IF(A26="","",COUNTIF('Register'!$A$6:$A$505,A26))</f>
        <v/>
      </c>
      <c r="H26" s="16" t="n"/>
      <c r="I26" s="16" t="n"/>
      <c r="J26" s="16" t="n"/>
      <c r="K26" s="16" t="n"/>
      <c r="L26" s="16" t="n"/>
      <c r="M26" s="16" t="n"/>
      <c r="N26" s="18" t="n"/>
      <c r="O26" s="16" t="n"/>
      <c r="P26" s="19">
        <f>IF(OR(N26="",O26=""),"",N26-O26-TA_SUB)</f>
        <v/>
      </c>
      <c r="Q26" s="18" t="n"/>
      <c r="R26" s="16" t="n"/>
      <c r="S26" s="18" t="n"/>
      <c r="T26" s="18" t="n"/>
      <c r="U26" s="16" t="n"/>
      <c r="V26" s="16" t="n"/>
      <c r="W26" s="18" t="n"/>
      <c r="X26" s="19">
        <f>IF(Q26="","",Q26+TA_SUB)</f>
        <v/>
      </c>
      <c r="Y26" s="15">
        <f>IF(Q26="","",IF(W26="",DATADATE,W26)-Q26)</f>
        <v/>
      </c>
      <c r="Z26" s="15">
        <f>IF(OR(X26="",W26&lt;&gt;""),"",IF(DATADATE&gt;X26,"OVERDUE",""))</f>
        <v/>
      </c>
      <c r="AA26" s="15">
        <f>IF(OR(W26="",X26=""),"",IF(W26&lt;=X26,"On time","Late"))</f>
        <v/>
      </c>
      <c r="AB26" s="15">
        <f>IF(A26="","",IF(W26="","UR",IF(V26="","UR",V26)))</f>
        <v/>
      </c>
      <c r="AC26" s="16" t="n"/>
      <c r="AD26" s="16" t="n"/>
      <c r="AE26" s="16" t="n"/>
    </row>
    <row r="27">
      <c r="A27" s="15">
        <f>IF(D27="","",PROJ&amp;"-"&amp;B27&amp;"-"&amp;C27&amp;"-"&amp;TEXT(D27,"0000"))</f>
        <v/>
      </c>
      <c r="B27" s="16" t="n"/>
      <c r="C27" s="16" t="n"/>
      <c r="D27" s="16" t="n"/>
      <c r="E27" s="17" t="n"/>
      <c r="F27" s="15">
        <f>IF(A27="","",IF(E27=_xlfn.MAXIFS('Register'!$E$6:$E$505,'Register'!$A$6:$A$505,A27),"Y","N"))</f>
        <v/>
      </c>
      <c r="G27" s="15">
        <f>IF(A27="","",COUNTIF('Register'!$A$6:$A$505,A27))</f>
        <v/>
      </c>
      <c r="H27" s="16" t="n"/>
      <c r="I27" s="16" t="n"/>
      <c r="J27" s="16" t="n"/>
      <c r="K27" s="16" t="n"/>
      <c r="L27" s="16" t="n"/>
      <c r="M27" s="16" t="n"/>
      <c r="N27" s="18" t="n"/>
      <c r="O27" s="16" t="n"/>
      <c r="P27" s="19">
        <f>IF(OR(N27="",O27=""),"",N27-O27-TA_SUB)</f>
        <v/>
      </c>
      <c r="Q27" s="18" t="n"/>
      <c r="R27" s="16" t="n"/>
      <c r="S27" s="18" t="n"/>
      <c r="T27" s="18" t="n"/>
      <c r="U27" s="16" t="n"/>
      <c r="V27" s="16" t="n"/>
      <c r="W27" s="18" t="n"/>
      <c r="X27" s="19">
        <f>IF(Q27="","",Q27+TA_SUB)</f>
        <v/>
      </c>
      <c r="Y27" s="15">
        <f>IF(Q27="","",IF(W27="",DATADATE,W27)-Q27)</f>
        <v/>
      </c>
      <c r="Z27" s="15">
        <f>IF(OR(X27="",W27&lt;&gt;""),"",IF(DATADATE&gt;X27,"OVERDUE",""))</f>
        <v/>
      </c>
      <c r="AA27" s="15">
        <f>IF(OR(W27="",X27=""),"",IF(W27&lt;=X27,"On time","Late"))</f>
        <v/>
      </c>
      <c r="AB27" s="15">
        <f>IF(A27="","",IF(W27="","UR",IF(V27="","UR",V27)))</f>
        <v/>
      </c>
      <c r="AC27" s="16" t="n"/>
      <c r="AD27" s="16" t="n"/>
      <c r="AE27" s="16" t="n"/>
    </row>
    <row r="28">
      <c r="A28" s="15">
        <f>IF(D28="","",PROJ&amp;"-"&amp;B28&amp;"-"&amp;C28&amp;"-"&amp;TEXT(D28,"0000"))</f>
        <v/>
      </c>
      <c r="B28" s="16" t="n"/>
      <c r="C28" s="16" t="n"/>
      <c r="D28" s="16" t="n"/>
      <c r="E28" s="17" t="n"/>
      <c r="F28" s="15">
        <f>IF(A28="","",IF(E28=_xlfn.MAXIFS('Register'!$E$6:$E$505,'Register'!$A$6:$A$505,A28),"Y","N"))</f>
        <v/>
      </c>
      <c r="G28" s="15">
        <f>IF(A28="","",COUNTIF('Register'!$A$6:$A$505,A28))</f>
        <v/>
      </c>
      <c r="H28" s="16" t="n"/>
      <c r="I28" s="16" t="n"/>
      <c r="J28" s="16" t="n"/>
      <c r="K28" s="16" t="n"/>
      <c r="L28" s="16" t="n"/>
      <c r="M28" s="16" t="n"/>
      <c r="N28" s="18" t="n"/>
      <c r="O28" s="16" t="n"/>
      <c r="P28" s="19">
        <f>IF(OR(N28="",O28=""),"",N28-O28-TA_SUB)</f>
        <v/>
      </c>
      <c r="Q28" s="18" t="n"/>
      <c r="R28" s="16" t="n"/>
      <c r="S28" s="18" t="n"/>
      <c r="T28" s="18" t="n"/>
      <c r="U28" s="16" t="n"/>
      <c r="V28" s="16" t="n"/>
      <c r="W28" s="18" t="n"/>
      <c r="X28" s="19">
        <f>IF(Q28="","",Q28+TA_SUB)</f>
        <v/>
      </c>
      <c r="Y28" s="15">
        <f>IF(Q28="","",IF(W28="",DATADATE,W28)-Q28)</f>
        <v/>
      </c>
      <c r="Z28" s="15">
        <f>IF(OR(X28="",W28&lt;&gt;""),"",IF(DATADATE&gt;X28,"OVERDUE",""))</f>
        <v/>
      </c>
      <c r="AA28" s="15">
        <f>IF(OR(W28="",X28=""),"",IF(W28&lt;=X28,"On time","Late"))</f>
        <v/>
      </c>
      <c r="AB28" s="15">
        <f>IF(A28="","",IF(W28="","UR",IF(V28="","UR",V28)))</f>
        <v/>
      </c>
      <c r="AC28" s="16" t="n"/>
      <c r="AD28" s="16" t="n"/>
      <c r="AE28" s="16" t="n"/>
    </row>
    <row r="29">
      <c r="A29" s="15">
        <f>IF(D29="","",PROJ&amp;"-"&amp;B29&amp;"-"&amp;C29&amp;"-"&amp;TEXT(D29,"0000"))</f>
        <v/>
      </c>
      <c r="B29" s="16" t="n"/>
      <c r="C29" s="16" t="n"/>
      <c r="D29" s="16" t="n"/>
      <c r="E29" s="17" t="n"/>
      <c r="F29" s="15">
        <f>IF(A29="","",IF(E29=_xlfn.MAXIFS('Register'!$E$6:$E$505,'Register'!$A$6:$A$505,A29),"Y","N"))</f>
        <v/>
      </c>
      <c r="G29" s="15">
        <f>IF(A29="","",COUNTIF('Register'!$A$6:$A$505,A29))</f>
        <v/>
      </c>
      <c r="H29" s="16" t="n"/>
      <c r="I29" s="16" t="n"/>
      <c r="J29" s="16" t="n"/>
      <c r="K29" s="16" t="n"/>
      <c r="L29" s="16" t="n"/>
      <c r="M29" s="16" t="n"/>
      <c r="N29" s="18" t="n"/>
      <c r="O29" s="16" t="n"/>
      <c r="P29" s="19">
        <f>IF(OR(N29="",O29=""),"",N29-O29-TA_SUB)</f>
        <v/>
      </c>
      <c r="Q29" s="18" t="n"/>
      <c r="R29" s="16" t="n"/>
      <c r="S29" s="18" t="n"/>
      <c r="T29" s="18" t="n"/>
      <c r="U29" s="16" t="n"/>
      <c r="V29" s="16" t="n"/>
      <c r="W29" s="18" t="n"/>
      <c r="X29" s="19">
        <f>IF(Q29="","",Q29+TA_SUB)</f>
        <v/>
      </c>
      <c r="Y29" s="15">
        <f>IF(Q29="","",IF(W29="",DATADATE,W29)-Q29)</f>
        <v/>
      </c>
      <c r="Z29" s="15">
        <f>IF(OR(X29="",W29&lt;&gt;""),"",IF(DATADATE&gt;X29,"OVERDUE",""))</f>
        <v/>
      </c>
      <c r="AA29" s="15">
        <f>IF(OR(W29="",X29=""),"",IF(W29&lt;=X29,"On time","Late"))</f>
        <v/>
      </c>
      <c r="AB29" s="15">
        <f>IF(A29="","",IF(W29="","UR",IF(V29="","UR",V29)))</f>
        <v/>
      </c>
      <c r="AC29" s="16" t="n"/>
      <c r="AD29" s="16" t="n"/>
      <c r="AE29" s="16" t="n"/>
    </row>
    <row r="30">
      <c r="A30" s="15">
        <f>IF(D30="","",PROJ&amp;"-"&amp;B30&amp;"-"&amp;C30&amp;"-"&amp;TEXT(D30,"0000"))</f>
        <v/>
      </c>
      <c r="B30" s="16" t="n"/>
      <c r="C30" s="16" t="n"/>
      <c r="D30" s="16" t="n"/>
      <c r="E30" s="17" t="n"/>
      <c r="F30" s="15">
        <f>IF(A30="","",IF(E30=_xlfn.MAXIFS('Register'!$E$6:$E$505,'Register'!$A$6:$A$505,A30),"Y","N"))</f>
        <v/>
      </c>
      <c r="G30" s="15">
        <f>IF(A30="","",COUNTIF('Register'!$A$6:$A$505,A30))</f>
        <v/>
      </c>
      <c r="H30" s="16" t="n"/>
      <c r="I30" s="16" t="n"/>
      <c r="J30" s="16" t="n"/>
      <c r="K30" s="16" t="n"/>
      <c r="L30" s="16" t="n"/>
      <c r="M30" s="16" t="n"/>
      <c r="N30" s="18" t="n"/>
      <c r="O30" s="16" t="n"/>
      <c r="P30" s="19">
        <f>IF(OR(N30="",O30=""),"",N30-O30-TA_SUB)</f>
        <v/>
      </c>
      <c r="Q30" s="18" t="n"/>
      <c r="R30" s="16" t="n"/>
      <c r="S30" s="18" t="n"/>
      <c r="T30" s="18" t="n"/>
      <c r="U30" s="16" t="n"/>
      <c r="V30" s="16" t="n"/>
      <c r="W30" s="18" t="n"/>
      <c r="X30" s="19">
        <f>IF(Q30="","",Q30+TA_SUB)</f>
        <v/>
      </c>
      <c r="Y30" s="15">
        <f>IF(Q30="","",IF(W30="",DATADATE,W30)-Q30)</f>
        <v/>
      </c>
      <c r="Z30" s="15">
        <f>IF(OR(X30="",W30&lt;&gt;""),"",IF(DATADATE&gt;X30,"OVERDUE",""))</f>
        <v/>
      </c>
      <c r="AA30" s="15">
        <f>IF(OR(W30="",X30=""),"",IF(W30&lt;=X30,"On time","Late"))</f>
        <v/>
      </c>
      <c r="AB30" s="15">
        <f>IF(A30="","",IF(W30="","UR",IF(V30="","UR",V30)))</f>
        <v/>
      </c>
      <c r="AC30" s="16" t="n"/>
      <c r="AD30" s="16" t="n"/>
      <c r="AE30" s="16" t="n"/>
    </row>
    <row r="31">
      <c r="A31" s="15">
        <f>IF(D31="","",PROJ&amp;"-"&amp;B31&amp;"-"&amp;C31&amp;"-"&amp;TEXT(D31,"0000"))</f>
        <v/>
      </c>
      <c r="B31" s="16" t="n"/>
      <c r="C31" s="16" t="n"/>
      <c r="D31" s="16" t="n"/>
      <c r="E31" s="17" t="n"/>
      <c r="F31" s="15">
        <f>IF(A31="","",IF(E31=_xlfn.MAXIFS('Register'!$E$6:$E$505,'Register'!$A$6:$A$505,A31),"Y","N"))</f>
        <v/>
      </c>
      <c r="G31" s="15">
        <f>IF(A31="","",COUNTIF('Register'!$A$6:$A$505,A31))</f>
        <v/>
      </c>
      <c r="H31" s="16" t="n"/>
      <c r="I31" s="16" t="n"/>
      <c r="J31" s="16" t="n"/>
      <c r="K31" s="16" t="n"/>
      <c r="L31" s="16" t="n"/>
      <c r="M31" s="16" t="n"/>
      <c r="N31" s="18" t="n"/>
      <c r="O31" s="16" t="n"/>
      <c r="P31" s="19">
        <f>IF(OR(N31="",O31=""),"",N31-O31-TA_SUB)</f>
        <v/>
      </c>
      <c r="Q31" s="18" t="n"/>
      <c r="R31" s="16" t="n"/>
      <c r="S31" s="18" t="n"/>
      <c r="T31" s="18" t="n"/>
      <c r="U31" s="16" t="n"/>
      <c r="V31" s="16" t="n"/>
      <c r="W31" s="18" t="n"/>
      <c r="X31" s="19">
        <f>IF(Q31="","",Q31+TA_SUB)</f>
        <v/>
      </c>
      <c r="Y31" s="15">
        <f>IF(Q31="","",IF(W31="",DATADATE,W31)-Q31)</f>
        <v/>
      </c>
      <c r="Z31" s="15">
        <f>IF(OR(X31="",W31&lt;&gt;""),"",IF(DATADATE&gt;X31,"OVERDUE",""))</f>
        <v/>
      </c>
      <c r="AA31" s="15">
        <f>IF(OR(W31="",X31=""),"",IF(W31&lt;=X31,"On time","Late"))</f>
        <v/>
      </c>
      <c r="AB31" s="15">
        <f>IF(A31="","",IF(W31="","UR",IF(V31="","UR",V31)))</f>
        <v/>
      </c>
      <c r="AC31" s="16" t="n"/>
      <c r="AD31" s="16" t="n"/>
      <c r="AE31" s="16" t="n"/>
    </row>
    <row r="32">
      <c r="A32" s="15">
        <f>IF(D32="","",PROJ&amp;"-"&amp;B32&amp;"-"&amp;C32&amp;"-"&amp;TEXT(D32,"0000"))</f>
        <v/>
      </c>
      <c r="B32" s="16" t="n"/>
      <c r="C32" s="16" t="n"/>
      <c r="D32" s="16" t="n"/>
      <c r="E32" s="17" t="n"/>
      <c r="F32" s="15">
        <f>IF(A32="","",IF(E32=_xlfn.MAXIFS('Register'!$E$6:$E$505,'Register'!$A$6:$A$505,A32),"Y","N"))</f>
        <v/>
      </c>
      <c r="G32" s="15">
        <f>IF(A32="","",COUNTIF('Register'!$A$6:$A$505,A32))</f>
        <v/>
      </c>
      <c r="H32" s="16" t="n"/>
      <c r="I32" s="16" t="n"/>
      <c r="J32" s="16" t="n"/>
      <c r="K32" s="16" t="n"/>
      <c r="L32" s="16" t="n"/>
      <c r="M32" s="16" t="n"/>
      <c r="N32" s="18" t="n"/>
      <c r="O32" s="16" t="n"/>
      <c r="P32" s="19">
        <f>IF(OR(N32="",O32=""),"",N32-O32-TA_SUB)</f>
        <v/>
      </c>
      <c r="Q32" s="18" t="n"/>
      <c r="R32" s="16" t="n"/>
      <c r="S32" s="18" t="n"/>
      <c r="T32" s="18" t="n"/>
      <c r="U32" s="16" t="n"/>
      <c r="V32" s="16" t="n"/>
      <c r="W32" s="18" t="n"/>
      <c r="X32" s="19">
        <f>IF(Q32="","",Q32+TA_SUB)</f>
        <v/>
      </c>
      <c r="Y32" s="15">
        <f>IF(Q32="","",IF(W32="",DATADATE,W32)-Q32)</f>
        <v/>
      </c>
      <c r="Z32" s="15">
        <f>IF(OR(X32="",W32&lt;&gt;""),"",IF(DATADATE&gt;X32,"OVERDUE",""))</f>
        <v/>
      </c>
      <c r="AA32" s="15">
        <f>IF(OR(W32="",X32=""),"",IF(W32&lt;=X32,"On time","Late"))</f>
        <v/>
      </c>
      <c r="AB32" s="15">
        <f>IF(A32="","",IF(W32="","UR",IF(V32="","UR",V32)))</f>
        <v/>
      </c>
      <c r="AC32" s="16" t="n"/>
      <c r="AD32" s="16" t="n"/>
      <c r="AE32" s="16" t="n"/>
    </row>
    <row r="33">
      <c r="A33" s="15">
        <f>IF(D33="","",PROJ&amp;"-"&amp;B33&amp;"-"&amp;C33&amp;"-"&amp;TEXT(D33,"0000"))</f>
        <v/>
      </c>
      <c r="B33" s="16" t="n"/>
      <c r="C33" s="16" t="n"/>
      <c r="D33" s="16" t="n"/>
      <c r="E33" s="17" t="n"/>
      <c r="F33" s="15">
        <f>IF(A33="","",IF(E33=_xlfn.MAXIFS('Register'!$E$6:$E$505,'Register'!$A$6:$A$505,A33),"Y","N"))</f>
        <v/>
      </c>
      <c r="G33" s="15">
        <f>IF(A33="","",COUNTIF('Register'!$A$6:$A$505,A33))</f>
        <v/>
      </c>
      <c r="H33" s="16" t="n"/>
      <c r="I33" s="16" t="n"/>
      <c r="J33" s="16" t="n"/>
      <c r="K33" s="16" t="n"/>
      <c r="L33" s="16" t="n"/>
      <c r="M33" s="16" t="n"/>
      <c r="N33" s="18" t="n"/>
      <c r="O33" s="16" t="n"/>
      <c r="P33" s="19">
        <f>IF(OR(N33="",O33=""),"",N33-O33-TA_SUB)</f>
        <v/>
      </c>
      <c r="Q33" s="18" t="n"/>
      <c r="R33" s="16" t="n"/>
      <c r="S33" s="18" t="n"/>
      <c r="T33" s="18" t="n"/>
      <c r="U33" s="16" t="n"/>
      <c r="V33" s="16" t="n"/>
      <c r="W33" s="18" t="n"/>
      <c r="X33" s="19">
        <f>IF(Q33="","",Q33+TA_SUB)</f>
        <v/>
      </c>
      <c r="Y33" s="15">
        <f>IF(Q33="","",IF(W33="",DATADATE,W33)-Q33)</f>
        <v/>
      </c>
      <c r="Z33" s="15">
        <f>IF(OR(X33="",W33&lt;&gt;""),"",IF(DATADATE&gt;X33,"OVERDUE",""))</f>
        <v/>
      </c>
      <c r="AA33" s="15">
        <f>IF(OR(W33="",X33=""),"",IF(W33&lt;=X33,"On time","Late"))</f>
        <v/>
      </c>
      <c r="AB33" s="15">
        <f>IF(A33="","",IF(W33="","UR",IF(V33="","UR",V33)))</f>
        <v/>
      </c>
      <c r="AC33" s="16" t="n"/>
      <c r="AD33" s="16" t="n"/>
      <c r="AE33" s="16" t="n"/>
    </row>
    <row r="34">
      <c r="A34" s="15">
        <f>IF(D34="","",PROJ&amp;"-"&amp;B34&amp;"-"&amp;C34&amp;"-"&amp;TEXT(D34,"0000"))</f>
        <v/>
      </c>
      <c r="B34" s="16" t="n"/>
      <c r="C34" s="16" t="n"/>
      <c r="D34" s="16" t="n"/>
      <c r="E34" s="17" t="n"/>
      <c r="F34" s="15">
        <f>IF(A34="","",IF(E34=_xlfn.MAXIFS('Register'!$E$6:$E$505,'Register'!$A$6:$A$505,A34),"Y","N"))</f>
        <v/>
      </c>
      <c r="G34" s="15">
        <f>IF(A34="","",COUNTIF('Register'!$A$6:$A$505,A34))</f>
        <v/>
      </c>
      <c r="H34" s="16" t="n"/>
      <c r="I34" s="16" t="n"/>
      <c r="J34" s="16" t="n"/>
      <c r="K34" s="16" t="n"/>
      <c r="L34" s="16" t="n"/>
      <c r="M34" s="16" t="n"/>
      <c r="N34" s="18" t="n"/>
      <c r="O34" s="16" t="n"/>
      <c r="P34" s="19">
        <f>IF(OR(N34="",O34=""),"",N34-O34-TA_SUB)</f>
        <v/>
      </c>
      <c r="Q34" s="18" t="n"/>
      <c r="R34" s="16" t="n"/>
      <c r="S34" s="18" t="n"/>
      <c r="T34" s="18" t="n"/>
      <c r="U34" s="16" t="n"/>
      <c r="V34" s="16" t="n"/>
      <c r="W34" s="18" t="n"/>
      <c r="X34" s="19">
        <f>IF(Q34="","",Q34+TA_SUB)</f>
        <v/>
      </c>
      <c r="Y34" s="15">
        <f>IF(Q34="","",IF(W34="",DATADATE,W34)-Q34)</f>
        <v/>
      </c>
      <c r="Z34" s="15">
        <f>IF(OR(X34="",W34&lt;&gt;""),"",IF(DATADATE&gt;X34,"OVERDUE",""))</f>
        <v/>
      </c>
      <c r="AA34" s="15">
        <f>IF(OR(W34="",X34=""),"",IF(W34&lt;=X34,"On time","Late"))</f>
        <v/>
      </c>
      <c r="AB34" s="15">
        <f>IF(A34="","",IF(W34="","UR",IF(V34="","UR",V34)))</f>
        <v/>
      </c>
      <c r="AC34" s="16" t="n"/>
      <c r="AD34" s="16" t="n"/>
      <c r="AE34" s="16" t="n"/>
    </row>
    <row r="35">
      <c r="A35" s="15">
        <f>IF(D35="","",PROJ&amp;"-"&amp;B35&amp;"-"&amp;C35&amp;"-"&amp;TEXT(D35,"0000"))</f>
        <v/>
      </c>
      <c r="B35" s="16" t="n"/>
      <c r="C35" s="16" t="n"/>
      <c r="D35" s="16" t="n"/>
      <c r="E35" s="17" t="n"/>
      <c r="F35" s="15">
        <f>IF(A35="","",IF(E35=_xlfn.MAXIFS('Register'!$E$6:$E$505,'Register'!$A$6:$A$505,A35),"Y","N"))</f>
        <v/>
      </c>
      <c r="G35" s="15">
        <f>IF(A35="","",COUNTIF('Register'!$A$6:$A$505,A35))</f>
        <v/>
      </c>
      <c r="H35" s="16" t="n"/>
      <c r="I35" s="16" t="n"/>
      <c r="J35" s="16" t="n"/>
      <c r="K35" s="16" t="n"/>
      <c r="L35" s="16" t="n"/>
      <c r="M35" s="16" t="n"/>
      <c r="N35" s="18" t="n"/>
      <c r="O35" s="16" t="n"/>
      <c r="P35" s="19">
        <f>IF(OR(N35="",O35=""),"",N35-O35-TA_SUB)</f>
        <v/>
      </c>
      <c r="Q35" s="18" t="n"/>
      <c r="R35" s="16" t="n"/>
      <c r="S35" s="18" t="n"/>
      <c r="T35" s="18" t="n"/>
      <c r="U35" s="16" t="n"/>
      <c r="V35" s="16" t="n"/>
      <c r="W35" s="18" t="n"/>
      <c r="X35" s="19">
        <f>IF(Q35="","",Q35+TA_SUB)</f>
        <v/>
      </c>
      <c r="Y35" s="15">
        <f>IF(Q35="","",IF(W35="",DATADATE,W35)-Q35)</f>
        <v/>
      </c>
      <c r="Z35" s="15">
        <f>IF(OR(X35="",W35&lt;&gt;""),"",IF(DATADATE&gt;X35,"OVERDUE",""))</f>
        <v/>
      </c>
      <c r="AA35" s="15">
        <f>IF(OR(W35="",X35=""),"",IF(W35&lt;=X35,"On time","Late"))</f>
        <v/>
      </c>
      <c r="AB35" s="15">
        <f>IF(A35="","",IF(W35="","UR",IF(V35="","UR",V35)))</f>
        <v/>
      </c>
      <c r="AC35" s="16" t="n"/>
      <c r="AD35" s="16" t="n"/>
      <c r="AE35" s="16" t="n"/>
    </row>
    <row r="36">
      <c r="A36" s="15">
        <f>IF(D36="","",PROJ&amp;"-"&amp;B36&amp;"-"&amp;C36&amp;"-"&amp;TEXT(D36,"0000"))</f>
        <v/>
      </c>
      <c r="B36" s="16" t="n"/>
      <c r="C36" s="16" t="n"/>
      <c r="D36" s="16" t="n"/>
      <c r="E36" s="17" t="n"/>
      <c r="F36" s="15">
        <f>IF(A36="","",IF(E36=_xlfn.MAXIFS('Register'!$E$6:$E$505,'Register'!$A$6:$A$505,A36),"Y","N"))</f>
        <v/>
      </c>
      <c r="G36" s="15">
        <f>IF(A36="","",COUNTIF('Register'!$A$6:$A$505,A36))</f>
        <v/>
      </c>
      <c r="H36" s="16" t="n"/>
      <c r="I36" s="16" t="n"/>
      <c r="J36" s="16" t="n"/>
      <c r="K36" s="16" t="n"/>
      <c r="L36" s="16" t="n"/>
      <c r="M36" s="16" t="n"/>
      <c r="N36" s="18" t="n"/>
      <c r="O36" s="16" t="n"/>
      <c r="P36" s="19">
        <f>IF(OR(N36="",O36=""),"",N36-O36-TA_SUB)</f>
        <v/>
      </c>
      <c r="Q36" s="18" t="n"/>
      <c r="R36" s="16" t="n"/>
      <c r="S36" s="18" t="n"/>
      <c r="T36" s="18" t="n"/>
      <c r="U36" s="16" t="n"/>
      <c r="V36" s="16" t="n"/>
      <c r="W36" s="18" t="n"/>
      <c r="X36" s="19">
        <f>IF(Q36="","",Q36+TA_SUB)</f>
        <v/>
      </c>
      <c r="Y36" s="15">
        <f>IF(Q36="","",IF(W36="",DATADATE,W36)-Q36)</f>
        <v/>
      </c>
      <c r="Z36" s="15">
        <f>IF(OR(X36="",W36&lt;&gt;""),"",IF(DATADATE&gt;X36,"OVERDUE",""))</f>
        <v/>
      </c>
      <c r="AA36" s="15">
        <f>IF(OR(W36="",X36=""),"",IF(W36&lt;=X36,"On time","Late"))</f>
        <v/>
      </c>
      <c r="AB36" s="15">
        <f>IF(A36="","",IF(W36="","UR",IF(V36="","UR",V36)))</f>
        <v/>
      </c>
      <c r="AC36" s="16" t="n"/>
      <c r="AD36" s="16" t="n"/>
      <c r="AE36" s="16" t="n"/>
    </row>
    <row r="37">
      <c r="A37" s="15">
        <f>IF(D37="","",PROJ&amp;"-"&amp;B37&amp;"-"&amp;C37&amp;"-"&amp;TEXT(D37,"0000"))</f>
        <v/>
      </c>
      <c r="B37" s="16" t="n"/>
      <c r="C37" s="16" t="n"/>
      <c r="D37" s="16" t="n"/>
      <c r="E37" s="17" t="n"/>
      <c r="F37" s="15">
        <f>IF(A37="","",IF(E37=_xlfn.MAXIFS('Register'!$E$6:$E$505,'Register'!$A$6:$A$505,A37),"Y","N"))</f>
        <v/>
      </c>
      <c r="G37" s="15">
        <f>IF(A37="","",COUNTIF('Register'!$A$6:$A$505,A37))</f>
        <v/>
      </c>
      <c r="H37" s="16" t="n"/>
      <c r="I37" s="16" t="n"/>
      <c r="J37" s="16" t="n"/>
      <c r="K37" s="16" t="n"/>
      <c r="L37" s="16" t="n"/>
      <c r="M37" s="16" t="n"/>
      <c r="N37" s="18" t="n"/>
      <c r="O37" s="16" t="n"/>
      <c r="P37" s="19">
        <f>IF(OR(N37="",O37=""),"",N37-O37-TA_SUB)</f>
        <v/>
      </c>
      <c r="Q37" s="18" t="n"/>
      <c r="R37" s="16" t="n"/>
      <c r="S37" s="18" t="n"/>
      <c r="T37" s="18" t="n"/>
      <c r="U37" s="16" t="n"/>
      <c r="V37" s="16" t="n"/>
      <c r="W37" s="18" t="n"/>
      <c r="X37" s="19">
        <f>IF(Q37="","",Q37+TA_SUB)</f>
        <v/>
      </c>
      <c r="Y37" s="15">
        <f>IF(Q37="","",IF(W37="",DATADATE,W37)-Q37)</f>
        <v/>
      </c>
      <c r="Z37" s="15">
        <f>IF(OR(X37="",W37&lt;&gt;""),"",IF(DATADATE&gt;X37,"OVERDUE",""))</f>
        <v/>
      </c>
      <c r="AA37" s="15">
        <f>IF(OR(W37="",X37=""),"",IF(W37&lt;=X37,"On time","Late"))</f>
        <v/>
      </c>
      <c r="AB37" s="15">
        <f>IF(A37="","",IF(W37="","UR",IF(V37="","UR",V37)))</f>
        <v/>
      </c>
      <c r="AC37" s="16" t="n"/>
      <c r="AD37" s="16" t="n"/>
      <c r="AE37" s="16" t="n"/>
    </row>
    <row r="38">
      <c r="A38" s="15">
        <f>IF(D38="","",PROJ&amp;"-"&amp;B38&amp;"-"&amp;C38&amp;"-"&amp;TEXT(D38,"0000"))</f>
        <v/>
      </c>
      <c r="B38" s="16" t="n"/>
      <c r="C38" s="16" t="n"/>
      <c r="D38" s="16" t="n"/>
      <c r="E38" s="17" t="n"/>
      <c r="F38" s="15">
        <f>IF(A38="","",IF(E38=_xlfn.MAXIFS('Register'!$E$6:$E$505,'Register'!$A$6:$A$505,A38),"Y","N"))</f>
        <v/>
      </c>
      <c r="G38" s="15">
        <f>IF(A38="","",COUNTIF('Register'!$A$6:$A$505,A38))</f>
        <v/>
      </c>
      <c r="H38" s="16" t="n"/>
      <c r="I38" s="16" t="n"/>
      <c r="J38" s="16" t="n"/>
      <c r="K38" s="16" t="n"/>
      <c r="L38" s="16" t="n"/>
      <c r="M38" s="16" t="n"/>
      <c r="N38" s="18" t="n"/>
      <c r="O38" s="16" t="n"/>
      <c r="P38" s="19">
        <f>IF(OR(N38="",O38=""),"",N38-O38-TA_SUB)</f>
        <v/>
      </c>
      <c r="Q38" s="18" t="n"/>
      <c r="R38" s="16" t="n"/>
      <c r="S38" s="18" t="n"/>
      <c r="T38" s="18" t="n"/>
      <c r="U38" s="16" t="n"/>
      <c r="V38" s="16" t="n"/>
      <c r="W38" s="18" t="n"/>
      <c r="X38" s="19">
        <f>IF(Q38="","",Q38+TA_SUB)</f>
        <v/>
      </c>
      <c r="Y38" s="15">
        <f>IF(Q38="","",IF(W38="",DATADATE,W38)-Q38)</f>
        <v/>
      </c>
      <c r="Z38" s="15">
        <f>IF(OR(X38="",W38&lt;&gt;""),"",IF(DATADATE&gt;X38,"OVERDUE",""))</f>
        <v/>
      </c>
      <c r="AA38" s="15">
        <f>IF(OR(W38="",X38=""),"",IF(W38&lt;=X38,"On time","Late"))</f>
        <v/>
      </c>
      <c r="AB38" s="15">
        <f>IF(A38="","",IF(W38="","UR",IF(V38="","UR",V38)))</f>
        <v/>
      </c>
      <c r="AC38" s="16" t="n"/>
      <c r="AD38" s="16" t="n"/>
      <c r="AE38" s="16" t="n"/>
    </row>
    <row r="39">
      <c r="A39" s="15">
        <f>IF(D39="","",PROJ&amp;"-"&amp;B39&amp;"-"&amp;C39&amp;"-"&amp;TEXT(D39,"0000"))</f>
        <v/>
      </c>
      <c r="B39" s="16" t="n"/>
      <c r="C39" s="16" t="n"/>
      <c r="D39" s="16" t="n"/>
      <c r="E39" s="17" t="n"/>
      <c r="F39" s="15">
        <f>IF(A39="","",IF(E39=_xlfn.MAXIFS('Register'!$E$6:$E$505,'Register'!$A$6:$A$505,A39),"Y","N"))</f>
        <v/>
      </c>
      <c r="G39" s="15">
        <f>IF(A39="","",COUNTIF('Register'!$A$6:$A$505,A39))</f>
        <v/>
      </c>
      <c r="H39" s="16" t="n"/>
      <c r="I39" s="16" t="n"/>
      <c r="J39" s="16" t="n"/>
      <c r="K39" s="16" t="n"/>
      <c r="L39" s="16" t="n"/>
      <c r="M39" s="16" t="n"/>
      <c r="N39" s="18" t="n"/>
      <c r="O39" s="16" t="n"/>
      <c r="P39" s="19">
        <f>IF(OR(N39="",O39=""),"",N39-O39-TA_SUB)</f>
        <v/>
      </c>
      <c r="Q39" s="18" t="n"/>
      <c r="R39" s="16" t="n"/>
      <c r="S39" s="18" t="n"/>
      <c r="T39" s="18" t="n"/>
      <c r="U39" s="16" t="n"/>
      <c r="V39" s="16" t="n"/>
      <c r="W39" s="18" t="n"/>
      <c r="X39" s="19">
        <f>IF(Q39="","",Q39+TA_SUB)</f>
        <v/>
      </c>
      <c r="Y39" s="15">
        <f>IF(Q39="","",IF(W39="",DATADATE,W39)-Q39)</f>
        <v/>
      </c>
      <c r="Z39" s="15">
        <f>IF(OR(X39="",W39&lt;&gt;""),"",IF(DATADATE&gt;X39,"OVERDUE",""))</f>
        <v/>
      </c>
      <c r="AA39" s="15">
        <f>IF(OR(W39="",X39=""),"",IF(W39&lt;=X39,"On time","Late"))</f>
        <v/>
      </c>
      <c r="AB39" s="15">
        <f>IF(A39="","",IF(W39="","UR",IF(V39="","UR",V39)))</f>
        <v/>
      </c>
      <c r="AC39" s="16" t="n"/>
      <c r="AD39" s="16" t="n"/>
      <c r="AE39" s="16" t="n"/>
    </row>
    <row r="40">
      <c r="A40" s="15">
        <f>IF(D40="","",PROJ&amp;"-"&amp;B40&amp;"-"&amp;C40&amp;"-"&amp;TEXT(D40,"0000"))</f>
        <v/>
      </c>
      <c r="B40" s="16" t="n"/>
      <c r="C40" s="16" t="n"/>
      <c r="D40" s="16" t="n"/>
      <c r="E40" s="17" t="n"/>
      <c r="F40" s="15">
        <f>IF(A40="","",IF(E40=_xlfn.MAXIFS('Register'!$E$6:$E$505,'Register'!$A$6:$A$505,A40),"Y","N"))</f>
        <v/>
      </c>
      <c r="G40" s="15">
        <f>IF(A40="","",COUNTIF('Register'!$A$6:$A$505,A40))</f>
        <v/>
      </c>
      <c r="H40" s="16" t="n"/>
      <c r="I40" s="16" t="n"/>
      <c r="J40" s="16" t="n"/>
      <c r="K40" s="16" t="n"/>
      <c r="L40" s="16" t="n"/>
      <c r="M40" s="16" t="n"/>
      <c r="N40" s="18" t="n"/>
      <c r="O40" s="16" t="n"/>
      <c r="P40" s="19">
        <f>IF(OR(N40="",O40=""),"",N40-O40-TA_SUB)</f>
        <v/>
      </c>
      <c r="Q40" s="18" t="n"/>
      <c r="R40" s="16" t="n"/>
      <c r="S40" s="18" t="n"/>
      <c r="T40" s="18" t="n"/>
      <c r="U40" s="16" t="n"/>
      <c r="V40" s="16" t="n"/>
      <c r="W40" s="18" t="n"/>
      <c r="X40" s="19">
        <f>IF(Q40="","",Q40+TA_SUB)</f>
        <v/>
      </c>
      <c r="Y40" s="15">
        <f>IF(Q40="","",IF(W40="",DATADATE,W40)-Q40)</f>
        <v/>
      </c>
      <c r="Z40" s="15">
        <f>IF(OR(X40="",W40&lt;&gt;""),"",IF(DATADATE&gt;X40,"OVERDUE",""))</f>
        <v/>
      </c>
      <c r="AA40" s="15">
        <f>IF(OR(W40="",X40=""),"",IF(W40&lt;=X40,"On time","Late"))</f>
        <v/>
      </c>
      <c r="AB40" s="15">
        <f>IF(A40="","",IF(W40="","UR",IF(V40="","UR",V40)))</f>
        <v/>
      </c>
      <c r="AC40" s="16" t="n"/>
      <c r="AD40" s="16" t="n"/>
      <c r="AE40" s="16" t="n"/>
    </row>
    <row r="41">
      <c r="A41" s="15">
        <f>IF(D41="","",PROJ&amp;"-"&amp;B41&amp;"-"&amp;C41&amp;"-"&amp;TEXT(D41,"0000"))</f>
        <v/>
      </c>
      <c r="B41" s="16" t="n"/>
      <c r="C41" s="16" t="n"/>
      <c r="D41" s="16" t="n"/>
      <c r="E41" s="17" t="n"/>
      <c r="F41" s="15">
        <f>IF(A41="","",IF(E41=_xlfn.MAXIFS('Register'!$E$6:$E$505,'Register'!$A$6:$A$505,A41),"Y","N"))</f>
        <v/>
      </c>
      <c r="G41" s="15">
        <f>IF(A41="","",COUNTIF('Register'!$A$6:$A$505,A41))</f>
        <v/>
      </c>
      <c r="H41" s="16" t="n"/>
      <c r="I41" s="16" t="n"/>
      <c r="J41" s="16" t="n"/>
      <c r="K41" s="16" t="n"/>
      <c r="L41" s="16" t="n"/>
      <c r="M41" s="16" t="n"/>
      <c r="N41" s="18" t="n"/>
      <c r="O41" s="16" t="n"/>
      <c r="P41" s="19">
        <f>IF(OR(N41="",O41=""),"",N41-O41-TA_SUB)</f>
        <v/>
      </c>
      <c r="Q41" s="18" t="n"/>
      <c r="R41" s="16" t="n"/>
      <c r="S41" s="18" t="n"/>
      <c r="T41" s="18" t="n"/>
      <c r="U41" s="16" t="n"/>
      <c r="V41" s="16" t="n"/>
      <c r="W41" s="18" t="n"/>
      <c r="X41" s="19">
        <f>IF(Q41="","",Q41+TA_SUB)</f>
        <v/>
      </c>
      <c r="Y41" s="15">
        <f>IF(Q41="","",IF(W41="",DATADATE,W41)-Q41)</f>
        <v/>
      </c>
      <c r="Z41" s="15">
        <f>IF(OR(X41="",W41&lt;&gt;""),"",IF(DATADATE&gt;X41,"OVERDUE",""))</f>
        <v/>
      </c>
      <c r="AA41" s="15">
        <f>IF(OR(W41="",X41=""),"",IF(W41&lt;=X41,"On time","Late"))</f>
        <v/>
      </c>
      <c r="AB41" s="15">
        <f>IF(A41="","",IF(W41="","UR",IF(V41="","UR",V41)))</f>
        <v/>
      </c>
      <c r="AC41" s="16" t="n"/>
      <c r="AD41" s="16" t="n"/>
      <c r="AE41" s="16" t="n"/>
    </row>
    <row r="42">
      <c r="A42" s="15">
        <f>IF(D42="","",PROJ&amp;"-"&amp;B42&amp;"-"&amp;C42&amp;"-"&amp;TEXT(D42,"0000"))</f>
        <v/>
      </c>
      <c r="B42" s="16" t="n"/>
      <c r="C42" s="16" t="n"/>
      <c r="D42" s="16" t="n"/>
      <c r="E42" s="17" t="n"/>
      <c r="F42" s="15">
        <f>IF(A42="","",IF(E42=_xlfn.MAXIFS('Register'!$E$6:$E$505,'Register'!$A$6:$A$505,A42),"Y","N"))</f>
        <v/>
      </c>
      <c r="G42" s="15">
        <f>IF(A42="","",COUNTIF('Register'!$A$6:$A$505,A42))</f>
        <v/>
      </c>
      <c r="H42" s="16" t="n"/>
      <c r="I42" s="16" t="n"/>
      <c r="J42" s="16" t="n"/>
      <c r="K42" s="16" t="n"/>
      <c r="L42" s="16" t="n"/>
      <c r="M42" s="16" t="n"/>
      <c r="N42" s="18" t="n"/>
      <c r="O42" s="16" t="n"/>
      <c r="P42" s="19">
        <f>IF(OR(N42="",O42=""),"",N42-O42-TA_SUB)</f>
        <v/>
      </c>
      <c r="Q42" s="18" t="n"/>
      <c r="R42" s="16" t="n"/>
      <c r="S42" s="18" t="n"/>
      <c r="T42" s="18" t="n"/>
      <c r="U42" s="16" t="n"/>
      <c r="V42" s="16" t="n"/>
      <c r="W42" s="18" t="n"/>
      <c r="X42" s="19">
        <f>IF(Q42="","",Q42+TA_SUB)</f>
        <v/>
      </c>
      <c r="Y42" s="15">
        <f>IF(Q42="","",IF(W42="",DATADATE,W42)-Q42)</f>
        <v/>
      </c>
      <c r="Z42" s="15">
        <f>IF(OR(X42="",W42&lt;&gt;""),"",IF(DATADATE&gt;X42,"OVERDUE",""))</f>
        <v/>
      </c>
      <c r="AA42" s="15">
        <f>IF(OR(W42="",X42=""),"",IF(W42&lt;=X42,"On time","Late"))</f>
        <v/>
      </c>
      <c r="AB42" s="15">
        <f>IF(A42="","",IF(W42="","UR",IF(V42="","UR",V42)))</f>
        <v/>
      </c>
      <c r="AC42" s="16" t="n"/>
      <c r="AD42" s="16" t="n"/>
      <c r="AE42" s="16" t="n"/>
    </row>
    <row r="43">
      <c r="A43" s="15">
        <f>IF(D43="","",PROJ&amp;"-"&amp;B43&amp;"-"&amp;C43&amp;"-"&amp;TEXT(D43,"0000"))</f>
        <v/>
      </c>
      <c r="B43" s="16" t="n"/>
      <c r="C43" s="16" t="n"/>
      <c r="D43" s="16" t="n"/>
      <c r="E43" s="17" t="n"/>
      <c r="F43" s="15">
        <f>IF(A43="","",IF(E43=_xlfn.MAXIFS('Register'!$E$6:$E$505,'Register'!$A$6:$A$505,A43),"Y","N"))</f>
        <v/>
      </c>
      <c r="G43" s="15">
        <f>IF(A43="","",COUNTIF('Register'!$A$6:$A$505,A43))</f>
        <v/>
      </c>
      <c r="H43" s="16" t="n"/>
      <c r="I43" s="16" t="n"/>
      <c r="J43" s="16" t="n"/>
      <c r="K43" s="16" t="n"/>
      <c r="L43" s="16" t="n"/>
      <c r="M43" s="16" t="n"/>
      <c r="N43" s="18" t="n"/>
      <c r="O43" s="16" t="n"/>
      <c r="P43" s="19">
        <f>IF(OR(N43="",O43=""),"",N43-O43-TA_SUB)</f>
        <v/>
      </c>
      <c r="Q43" s="18" t="n"/>
      <c r="R43" s="16" t="n"/>
      <c r="S43" s="18" t="n"/>
      <c r="T43" s="18" t="n"/>
      <c r="U43" s="16" t="n"/>
      <c r="V43" s="16" t="n"/>
      <c r="W43" s="18" t="n"/>
      <c r="X43" s="19">
        <f>IF(Q43="","",Q43+TA_SUB)</f>
        <v/>
      </c>
      <c r="Y43" s="15">
        <f>IF(Q43="","",IF(W43="",DATADATE,W43)-Q43)</f>
        <v/>
      </c>
      <c r="Z43" s="15">
        <f>IF(OR(X43="",W43&lt;&gt;""),"",IF(DATADATE&gt;X43,"OVERDUE",""))</f>
        <v/>
      </c>
      <c r="AA43" s="15">
        <f>IF(OR(W43="",X43=""),"",IF(W43&lt;=X43,"On time","Late"))</f>
        <v/>
      </c>
      <c r="AB43" s="15">
        <f>IF(A43="","",IF(W43="","UR",IF(V43="","UR",V43)))</f>
        <v/>
      </c>
      <c r="AC43" s="16" t="n"/>
      <c r="AD43" s="16" t="n"/>
      <c r="AE43" s="16" t="n"/>
    </row>
    <row r="44">
      <c r="A44" s="15">
        <f>IF(D44="","",PROJ&amp;"-"&amp;B44&amp;"-"&amp;C44&amp;"-"&amp;TEXT(D44,"0000"))</f>
        <v/>
      </c>
      <c r="B44" s="16" t="n"/>
      <c r="C44" s="16" t="n"/>
      <c r="D44" s="16" t="n"/>
      <c r="E44" s="17" t="n"/>
      <c r="F44" s="15">
        <f>IF(A44="","",IF(E44=_xlfn.MAXIFS('Register'!$E$6:$E$505,'Register'!$A$6:$A$505,A44),"Y","N"))</f>
        <v/>
      </c>
      <c r="G44" s="15">
        <f>IF(A44="","",COUNTIF('Register'!$A$6:$A$505,A44))</f>
        <v/>
      </c>
      <c r="H44" s="16" t="n"/>
      <c r="I44" s="16" t="n"/>
      <c r="J44" s="16" t="n"/>
      <c r="K44" s="16" t="n"/>
      <c r="L44" s="16" t="n"/>
      <c r="M44" s="16" t="n"/>
      <c r="N44" s="18" t="n"/>
      <c r="O44" s="16" t="n"/>
      <c r="P44" s="19">
        <f>IF(OR(N44="",O44=""),"",N44-O44-TA_SUB)</f>
        <v/>
      </c>
      <c r="Q44" s="18" t="n"/>
      <c r="R44" s="16" t="n"/>
      <c r="S44" s="18" t="n"/>
      <c r="T44" s="18" t="n"/>
      <c r="U44" s="16" t="n"/>
      <c r="V44" s="16" t="n"/>
      <c r="W44" s="18" t="n"/>
      <c r="X44" s="19">
        <f>IF(Q44="","",Q44+TA_SUB)</f>
        <v/>
      </c>
      <c r="Y44" s="15">
        <f>IF(Q44="","",IF(W44="",DATADATE,W44)-Q44)</f>
        <v/>
      </c>
      <c r="Z44" s="15">
        <f>IF(OR(X44="",W44&lt;&gt;""),"",IF(DATADATE&gt;X44,"OVERDUE",""))</f>
        <v/>
      </c>
      <c r="AA44" s="15">
        <f>IF(OR(W44="",X44=""),"",IF(W44&lt;=X44,"On time","Late"))</f>
        <v/>
      </c>
      <c r="AB44" s="15">
        <f>IF(A44="","",IF(W44="","UR",IF(V44="","UR",V44)))</f>
        <v/>
      </c>
      <c r="AC44" s="16" t="n"/>
      <c r="AD44" s="16" t="n"/>
      <c r="AE44" s="16" t="n"/>
    </row>
    <row r="45">
      <c r="A45" s="15">
        <f>IF(D45="","",PROJ&amp;"-"&amp;B45&amp;"-"&amp;C45&amp;"-"&amp;TEXT(D45,"0000"))</f>
        <v/>
      </c>
      <c r="B45" s="16" t="n"/>
      <c r="C45" s="16" t="n"/>
      <c r="D45" s="16" t="n"/>
      <c r="E45" s="17" t="n"/>
      <c r="F45" s="15">
        <f>IF(A45="","",IF(E45=_xlfn.MAXIFS('Register'!$E$6:$E$505,'Register'!$A$6:$A$505,A45),"Y","N"))</f>
        <v/>
      </c>
      <c r="G45" s="15">
        <f>IF(A45="","",COUNTIF('Register'!$A$6:$A$505,A45))</f>
        <v/>
      </c>
      <c r="H45" s="16" t="n"/>
      <c r="I45" s="16" t="n"/>
      <c r="J45" s="16" t="n"/>
      <c r="K45" s="16" t="n"/>
      <c r="L45" s="16" t="n"/>
      <c r="M45" s="16" t="n"/>
      <c r="N45" s="18" t="n"/>
      <c r="O45" s="16" t="n"/>
      <c r="P45" s="19">
        <f>IF(OR(N45="",O45=""),"",N45-O45-TA_SUB)</f>
        <v/>
      </c>
      <c r="Q45" s="18" t="n"/>
      <c r="R45" s="16" t="n"/>
      <c r="S45" s="18" t="n"/>
      <c r="T45" s="18" t="n"/>
      <c r="U45" s="16" t="n"/>
      <c r="V45" s="16" t="n"/>
      <c r="W45" s="18" t="n"/>
      <c r="X45" s="19">
        <f>IF(Q45="","",Q45+TA_SUB)</f>
        <v/>
      </c>
      <c r="Y45" s="15">
        <f>IF(Q45="","",IF(W45="",DATADATE,W45)-Q45)</f>
        <v/>
      </c>
      <c r="Z45" s="15">
        <f>IF(OR(X45="",W45&lt;&gt;""),"",IF(DATADATE&gt;X45,"OVERDUE",""))</f>
        <v/>
      </c>
      <c r="AA45" s="15">
        <f>IF(OR(W45="",X45=""),"",IF(W45&lt;=X45,"On time","Late"))</f>
        <v/>
      </c>
      <c r="AB45" s="15">
        <f>IF(A45="","",IF(W45="","UR",IF(V45="","UR",V45)))</f>
        <v/>
      </c>
      <c r="AC45" s="16" t="n"/>
      <c r="AD45" s="16" t="n"/>
      <c r="AE45" s="16" t="n"/>
    </row>
    <row r="46">
      <c r="A46" s="15">
        <f>IF(D46="","",PROJ&amp;"-"&amp;B46&amp;"-"&amp;C46&amp;"-"&amp;TEXT(D46,"0000"))</f>
        <v/>
      </c>
      <c r="B46" s="16" t="n"/>
      <c r="C46" s="16" t="n"/>
      <c r="D46" s="16" t="n"/>
      <c r="E46" s="17" t="n"/>
      <c r="F46" s="15">
        <f>IF(A46="","",IF(E46=_xlfn.MAXIFS('Register'!$E$6:$E$505,'Register'!$A$6:$A$505,A46),"Y","N"))</f>
        <v/>
      </c>
      <c r="G46" s="15">
        <f>IF(A46="","",COUNTIF('Register'!$A$6:$A$505,A46))</f>
        <v/>
      </c>
      <c r="H46" s="16" t="n"/>
      <c r="I46" s="16" t="n"/>
      <c r="J46" s="16" t="n"/>
      <c r="K46" s="16" t="n"/>
      <c r="L46" s="16" t="n"/>
      <c r="M46" s="16" t="n"/>
      <c r="N46" s="18" t="n"/>
      <c r="O46" s="16" t="n"/>
      <c r="P46" s="19">
        <f>IF(OR(N46="",O46=""),"",N46-O46-TA_SUB)</f>
        <v/>
      </c>
      <c r="Q46" s="18" t="n"/>
      <c r="R46" s="16" t="n"/>
      <c r="S46" s="18" t="n"/>
      <c r="T46" s="18" t="n"/>
      <c r="U46" s="16" t="n"/>
      <c r="V46" s="16" t="n"/>
      <c r="W46" s="18" t="n"/>
      <c r="X46" s="19">
        <f>IF(Q46="","",Q46+TA_SUB)</f>
        <v/>
      </c>
      <c r="Y46" s="15">
        <f>IF(Q46="","",IF(W46="",DATADATE,W46)-Q46)</f>
        <v/>
      </c>
      <c r="Z46" s="15">
        <f>IF(OR(X46="",W46&lt;&gt;""),"",IF(DATADATE&gt;X46,"OVERDUE",""))</f>
        <v/>
      </c>
      <c r="AA46" s="15">
        <f>IF(OR(W46="",X46=""),"",IF(W46&lt;=X46,"On time","Late"))</f>
        <v/>
      </c>
      <c r="AB46" s="15">
        <f>IF(A46="","",IF(W46="","UR",IF(V46="","UR",V46)))</f>
        <v/>
      </c>
      <c r="AC46" s="16" t="n"/>
      <c r="AD46" s="16" t="n"/>
      <c r="AE46" s="16" t="n"/>
    </row>
    <row r="47">
      <c r="A47" s="15">
        <f>IF(D47="","",PROJ&amp;"-"&amp;B47&amp;"-"&amp;C47&amp;"-"&amp;TEXT(D47,"0000"))</f>
        <v/>
      </c>
      <c r="B47" s="16" t="n"/>
      <c r="C47" s="16" t="n"/>
      <c r="D47" s="16" t="n"/>
      <c r="E47" s="17" t="n"/>
      <c r="F47" s="15">
        <f>IF(A47="","",IF(E47=_xlfn.MAXIFS('Register'!$E$6:$E$505,'Register'!$A$6:$A$505,A47),"Y","N"))</f>
        <v/>
      </c>
      <c r="G47" s="15">
        <f>IF(A47="","",COUNTIF('Register'!$A$6:$A$505,A47))</f>
        <v/>
      </c>
      <c r="H47" s="16" t="n"/>
      <c r="I47" s="16" t="n"/>
      <c r="J47" s="16" t="n"/>
      <c r="K47" s="16" t="n"/>
      <c r="L47" s="16" t="n"/>
      <c r="M47" s="16" t="n"/>
      <c r="N47" s="18" t="n"/>
      <c r="O47" s="16" t="n"/>
      <c r="P47" s="19">
        <f>IF(OR(N47="",O47=""),"",N47-O47-TA_SUB)</f>
        <v/>
      </c>
      <c r="Q47" s="18" t="n"/>
      <c r="R47" s="16" t="n"/>
      <c r="S47" s="18" t="n"/>
      <c r="T47" s="18" t="n"/>
      <c r="U47" s="16" t="n"/>
      <c r="V47" s="16" t="n"/>
      <c r="W47" s="18" t="n"/>
      <c r="X47" s="19">
        <f>IF(Q47="","",Q47+TA_SUB)</f>
        <v/>
      </c>
      <c r="Y47" s="15">
        <f>IF(Q47="","",IF(W47="",DATADATE,W47)-Q47)</f>
        <v/>
      </c>
      <c r="Z47" s="15">
        <f>IF(OR(X47="",W47&lt;&gt;""),"",IF(DATADATE&gt;X47,"OVERDUE",""))</f>
        <v/>
      </c>
      <c r="AA47" s="15">
        <f>IF(OR(W47="",X47=""),"",IF(W47&lt;=X47,"On time","Late"))</f>
        <v/>
      </c>
      <c r="AB47" s="15">
        <f>IF(A47="","",IF(W47="","UR",IF(V47="","UR",V47)))</f>
        <v/>
      </c>
      <c r="AC47" s="16" t="n"/>
      <c r="AD47" s="16" t="n"/>
      <c r="AE47" s="16" t="n"/>
    </row>
    <row r="48">
      <c r="A48" s="15">
        <f>IF(D48="","",PROJ&amp;"-"&amp;B48&amp;"-"&amp;C48&amp;"-"&amp;TEXT(D48,"0000"))</f>
        <v/>
      </c>
      <c r="B48" s="16" t="n"/>
      <c r="C48" s="16" t="n"/>
      <c r="D48" s="16" t="n"/>
      <c r="E48" s="17" t="n"/>
      <c r="F48" s="15">
        <f>IF(A48="","",IF(E48=_xlfn.MAXIFS('Register'!$E$6:$E$505,'Register'!$A$6:$A$505,A48),"Y","N"))</f>
        <v/>
      </c>
      <c r="G48" s="15">
        <f>IF(A48="","",COUNTIF('Register'!$A$6:$A$505,A48))</f>
        <v/>
      </c>
      <c r="H48" s="16" t="n"/>
      <c r="I48" s="16" t="n"/>
      <c r="J48" s="16" t="n"/>
      <c r="K48" s="16" t="n"/>
      <c r="L48" s="16" t="n"/>
      <c r="M48" s="16" t="n"/>
      <c r="N48" s="18" t="n"/>
      <c r="O48" s="16" t="n"/>
      <c r="P48" s="19">
        <f>IF(OR(N48="",O48=""),"",N48-O48-TA_SUB)</f>
        <v/>
      </c>
      <c r="Q48" s="18" t="n"/>
      <c r="R48" s="16" t="n"/>
      <c r="S48" s="18" t="n"/>
      <c r="T48" s="18" t="n"/>
      <c r="U48" s="16" t="n"/>
      <c r="V48" s="16" t="n"/>
      <c r="W48" s="18" t="n"/>
      <c r="X48" s="19">
        <f>IF(Q48="","",Q48+TA_SUB)</f>
        <v/>
      </c>
      <c r="Y48" s="15">
        <f>IF(Q48="","",IF(W48="",DATADATE,W48)-Q48)</f>
        <v/>
      </c>
      <c r="Z48" s="15">
        <f>IF(OR(X48="",W48&lt;&gt;""),"",IF(DATADATE&gt;X48,"OVERDUE",""))</f>
        <v/>
      </c>
      <c r="AA48" s="15">
        <f>IF(OR(W48="",X48=""),"",IF(W48&lt;=X48,"On time","Late"))</f>
        <v/>
      </c>
      <c r="AB48" s="15">
        <f>IF(A48="","",IF(W48="","UR",IF(V48="","UR",V48)))</f>
        <v/>
      </c>
      <c r="AC48" s="16" t="n"/>
      <c r="AD48" s="16" t="n"/>
      <c r="AE48" s="16" t="n"/>
    </row>
    <row r="49">
      <c r="A49" s="15">
        <f>IF(D49="","",PROJ&amp;"-"&amp;B49&amp;"-"&amp;C49&amp;"-"&amp;TEXT(D49,"0000"))</f>
        <v/>
      </c>
      <c r="B49" s="16" t="n"/>
      <c r="C49" s="16" t="n"/>
      <c r="D49" s="16" t="n"/>
      <c r="E49" s="17" t="n"/>
      <c r="F49" s="15">
        <f>IF(A49="","",IF(E49=_xlfn.MAXIFS('Register'!$E$6:$E$505,'Register'!$A$6:$A$505,A49),"Y","N"))</f>
        <v/>
      </c>
      <c r="G49" s="15">
        <f>IF(A49="","",COUNTIF('Register'!$A$6:$A$505,A49))</f>
        <v/>
      </c>
      <c r="H49" s="16" t="n"/>
      <c r="I49" s="16" t="n"/>
      <c r="J49" s="16" t="n"/>
      <c r="K49" s="16" t="n"/>
      <c r="L49" s="16" t="n"/>
      <c r="M49" s="16" t="n"/>
      <c r="N49" s="18" t="n"/>
      <c r="O49" s="16" t="n"/>
      <c r="P49" s="19">
        <f>IF(OR(N49="",O49=""),"",N49-O49-TA_SUB)</f>
        <v/>
      </c>
      <c r="Q49" s="18" t="n"/>
      <c r="R49" s="16" t="n"/>
      <c r="S49" s="18" t="n"/>
      <c r="T49" s="18" t="n"/>
      <c r="U49" s="16" t="n"/>
      <c r="V49" s="16" t="n"/>
      <c r="W49" s="18" t="n"/>
      <c r="X49" s="19">
        <f>IF(Q49="","",Q49+TA_SUB)</f>
        <v/>
      </c>
      <c r="Y49" s="15">
        <f>IF(Q49="","",IF(W49="",DATADATE,W49)-Q49)</f>
        <v/>
      </c>
      <c r="Z49" s="15">
        <f>IF(OR(X49="",W49&lt;&gt;""),"",IF(DATADATE&gt;X49,"OVERDUE",""))</f>
        <v/>
      </c>
      <c r="AA49" s="15">
        <f>IF(OR(W49="",X49=""),"",IF(W49&lt;=X49,"On time","Late"))</f>
        <v/>
      </c>
      <c r="AB49" s="15">
        <f>IF(A49="","",IF(W49="","UR",IF(V49="","UR",V49)))</f>
        <v/>
      </c>
      <c r="AC49" s="16" t="n"/>
      <c r="AD49" s="16" t="n"/>
      <c r="AE49" s="16" t="n"/>
    </row>
    <row r="50">
      <c r="A50" s="15">
        <f>IF(D50="","",PROJ&amp;"-"&amp;B50&amp;"-"&amp;C50&amp;"-"&amp;TEXT(D50,"0000"))</f>
        <v/>
      </c>
      <c r="B50" s="16" t="n"/>
      <c r="C50" s="16" t="n"/>
      <c r="D50" s="16" t="n"/>
      <c r="E50" s="17" t="n"/>
      <c r="F50" s="15">
        <f>IF(A50="","",IF(E50=_xlfn.MAXIFS('Register'!$E$6:$E$505,'Register'!$A$6:$A$505,A50),"Y","N"))</f>
        <v/>
      </c>
      <c r="G50" s="15">
        <f>IF(A50="","",COUNTIF('Register'!$A$6:$A$505,A50))</f>
        <v/>
      </c>
      <c r="H50" s="16" t="n"/>
      <c r="I50" s="16" t="n"/>
      <c r="J50" s="16" t="n"/>
      <c r="K50" s="16" t="n"/>
      <c r="L50" s="16" t="n"/>
      <c r="M50" s="16" t="n"/>
      <c r="N50" s="18" t="n"/>
      <c r="O50" s="16" t="n"/>
      <c r="P50" s="19">
        <f>IF(OR(N50="",O50=""),"",N50-O50-TA_SUB)</f>
        <v/>
      </c>
      <c r="Q50" s="18" t="n"/>
      <c r="R50" s="16" t="n"/>
      <c r="S50" s="18" t="n"/>
      <c r="T50" s="18" t="n"/>
      <c r="U50" s="16" t="n"/>
      <c r="V50" s="16" t="n"/>
      <c r="W50" s="18" t="n"/>
      <c r="X50" s="19">
        <f>IF(Q50="","",Q50+TA_SUB)</f>
        <v/>
      </c>
      <c r="Y50" s="15">
        <f>IF(Q50="","",IF(W50="",DATADATE,W50)-Q50)</f>
        <v/>
      </c>
      <c r="Z50" s="15">
        <f>IF(OR(X50="",W50&lt;&gt;""),"",IF(DATADATE&gt;X50,"OVERDUE",""))</f>
        <v/>
      </c>
      <c r="AA50" s="15">
        <f>IF(OR(W50="",X50=""),"",IF(W50&lt;=X50,"On time","Late"))</f>
        <v/>
      </c>
      <c r="AB50" s="15">
        <f>IF(A50="","",IF(W50="","UR",IF(V50="","UR",V50)))</f>
        <v/>
      </c>
      <c r="AC50" s="16" t="n"/>
      <c r="AD50" s="16" t="n"/>
      <c r="AE50" s="16" t="n"/>
    </row>
    <row r="51">
      <c r="A51" s="15">
        <f>IF(D51="","",PROJ&amp;"-"&amp;B51&amp;"-"&amp;C51&amp;"-"&amp;TEXT(D51,"0000"))</f>
        <v/>
      </c>
      <c r="B51" s="16" t="n"/>
      <c r="C51" s="16" t="n"/>
      <c r="D51" s="16" t="n"/>
      <c r="E51" s="17" t="n"/>
      <c r="F51" s="15">
        <f>IF(A51="","",IF(E51=_xlfn.MAXIFS('Register'!$E$6:$E$505,'Register'!$A$6:$A$505,A51),"Y","N"))</f>
        <v/>
      </c>
      <c r="G51" s="15">
        <f>IF(A51="","",COUNTIF('Register'!$A$6:$A$505,A51))</f>
        <v/>
      </c>
      <c r="H51" s="16" t="n"/>
      <c r="I51" s="16" t="n"/>
      <c r="J51" s="16" t="n"/>
      <c r="K51" s="16" t="n"/>
      <c r="L51" s="16" t="n"/>
      <c r="M51" s="16" t="n"/>
      <c r="N51" s="18" t="n"/>
      <c r="O51" s="16" t="n"/>
      <c r="P51" s="19">
        <f>IF(OR(N51="",O51=""),"",N51-O51-TA_SUB)</f>
        <v/>
      </c>
      <c r="Q51" s="18" t="n"/>
      <c r="R51" s="16" t="n"/>
      <c r="S51" s="18" t="n"/>
      <c r="T51" s="18" t="n"/>
      <c r="U51" s="16" t="n"/>
      <c r="V51" s="16" t="n"/>
      <c r="W51" s="18" t="n"/>
      <c r="X51" s="19">
        <f>IF(Q51="","",Q51+TA_SUB)</f>
        <v/>
      </c>
      <c r="Y51" s="15">
        <f>IF(Q51="","",IF(W51="",DATADATE,W51)-Q51)</f>
        <v/>
      </c>
      <c r="Z51" s="15">
        <f>IF(OR(X51="",W51&lt;&gt;""),"",IF(DATADATE&gt;X51,"OVERDUE",""))</f>
        <v/>
      </c>
      <c r="AA51" s="15">
        <f>IF(OR(W51="",X51=""),"",IF(W51&lt;=X51,"On time","Late"))</f>
        <v/>
      </c>
      <c r="AB51" s="15">
        <f>IF(A51="","",IF(W51="","UR",IF(V51="","UR",V51)))</f>
        <v/>
      </c>
      <c r="AC51" s="16" t="n"/>
      <c r="AD51" s="16" t="n"/>
      <c r="AE51" s="16" t="n"/>
    </row>
    <row r="52">
      <c r="A52" s="15">
        <f>IF(D52="","",PROJ&amp;"-"&amp;B52&amp;"-"&amp;C52&amp;"-"&amp;TEXT(D52,"0000"))</f>
        <v/>
      </c>
      <c r="B52" s="16" t="n"/>
      <c r="C52" s="16" t="n"/>
      <c r="D52" s="16" t="n"/>
      <c r="E52" s="17" t="n"/>
      <c r="F52" s="15">
        <f>IF(A52="","",IF(E52=_xlfn.MAXIFS('Register'!$E$6:$E$505,'Register'!$A$6:$A$505,A52),"Y","N"))</f>
        <v/>
      </c>
      <c r="G52" s="15">
        <f>IF(A52="","",COUNTIF('Register'!$A$6:$A$505,A52))</f>
        <v/>
      </c>
      <c r="H52" s="16" t="n"/>
      <c r="I52" s="16" t="n"/>
      <c r="J52" s="16" t="n"/>
      <c r="K52" s="16" t="n"/>
      <c r="L52" s="16" t="n"/>
      <c r="M52" s="16" t="n"/>
      <c r="N52" s="18" t="n"/>
      <c r="O52" s="16" t="n"/>
      <c r="P52" s="19">
        <f>IF(OR(N52="",O52=""),"",N52-O52-TA_SUB)</f>
        <v/>
      </c>
      <c r="Q52" s="18" t="n"/>
      <c r="R52" s="16" t="n"/>
      <c r="S52" s="18" t="n"/>
      <c r="T52" s="18" t="n"/>
      <c r="U52" s="16" t="n"/>
      <c r="V52" s="16" t="n"/>
      <c r="W52" s="18" t="n"/>
      <c r="X52" s="19">
        <f>IF(Q52="","",Q52+TA_SUB)</f>
        <v/>
      </c>
      <c r="Y52" s="15">
        <f>IF(Q52="","",IF(W52="",DATADATE,W52)-Q52)</f>
        <v/>
      </c>
      <c r="Z52" s="15">
        <f>IF(OR(X52="",W52&lt;&gt;""),"",IF(DATADATE&gt;X52,"OVERDUE",""))</f>
        <v/>
      </c>
      <c r="AA52" s="15">
        <f>IF(OR(W52="",X52=""),"",IF(W52&lt;=X52,"On time","Late"))</f>
        <v/>
      </c>
      <c r="AB52" s="15">
        <f>IF(A52="","",IF(W52="","UR",IF(V52="","UR",V52)))</f>
        <v/>
      </c>
      <c r="AC52" s="16" t="n"/>
      <c r="AD52" s="16" t="n"/>
      <c r="AE52" s="16" t="n"/>
    </row>
    <row r="53">
      <c r="A53" s="15">
        <f>IF(D53="","",PROJ&amp;"-"&amp;B53&amp;"-"&amp;C53&amp;"-"&amp;TEXT(D53,"0000"))</f>
        <v/>
      </c>
      <c r="B53" s="16" t="n"/>
      <c r="C53" s="16" t="n"/>
      <c r="D53" s="16" t="n"/>
      <c r="E53" s="17" t="n"/>
      <c r="F53" s="15">
        <f>IF(A53="","",IF(E53=_xlfn.MAXIFS('Register'!$E$6:$E$505,'Register'!$A$6:$A$505,A53),"Y","N"))</f>
        <v/>
      </c>
      <c r="G53" s="15">
        <f>IF(A53="","",COUNTIF('Register'!$A$6:$A$505,A53))</f>
        <v/>
      </c>
      <c r="H53" s="16" t="n"/>
      <c r="I53" s="16" t="n"/>
      <c r="J53" s="16" t="n"/>
      <c r="K53" s="16" t="n"/>
      <c r="L53" s="16" t="n"/>
      <c r="M53" s="16" t="n"/>
      <c r="N53" s="18" t="n"/>
      <c r="O53" s="16" t="n"/>
      <c r="P53" s="19">
        <f>IF(OR(N53="",O53=""),"",N53-O53-TA_SUB)</f>
        <v/>
      </c>
      <c r="Q53" s="18" t="n"/>
      <c r="R53" s="16" t="n"/>
      <c r="S53" s="18" t="n"/>
      <c r="T53" s="18" t="n"/>
      <c r="U53" s="16" t="n"/>
      <c r="V53" s="16" t="n"/>
      <c r="W53" s="18" t="n"/>
      <c r="X53" s="19">
        <f>IF(Q53="","",Q53+TA_SUB)</f>
        <v/>
      </c>
      <c r="Y53" s="15">
        <f>IF(Q53="","",IF(W53="",DATADATE,W53)-Q53)</f>
        <v/>
      </c>
      <c r="Z53" s="15">
        <f>IF(OR(X53="",W53&lt;&gt;""),"",IF(DATADATE&gt;X53,"OVERDUE",""))</f>
        <v/>
      </c>
      <c r="AA53" s="15">
        <f>IF(OR(W53="",X53=""),"",IF(W53&lt;=X53,"On time","Late"))</f>
        <v/>
      </c>
      <c r="AB53" s="15">
        <f>IF(A53="","",IF(W53="","UR",IF(V53="","UR",V53)))</f>
        <v/>
      </c>
      <c r="AC53" s="16" t="n"/>
      <c r="AD53" s="16" t="n"/>
      <c r="AE53" s="16" t="n"/>
    </row>
    <row r="54">
      <c r="A54" s="15">
        <f>IF(D54="","",PROJ&amp;"-"&amp;B54&amp;"-"&amp;C54&amp;"-"&amp;TEXT(D54,"0000"))</f>
        <v/>
      </c>
      <c r="B54" s="16" t="n"/>
      <c r="C54" s="16" t="n"/>
      <c r="D54" s="16" t="n"/>
      <c r="E54" s="17" t="n"/>
      <c r="F54" s="15">
        <f>IF(A54="","",IF(E54=_xlfn.MAXIFS('Register'!$E$6:$E$505,'Register'!$A$6:$A$505,A54),"Y","N"))</f>
        <v/>
      </c>
      <c r="G54" s="15">
        <f>IF(A54="","",COUNTIF('Register'!$A$6:$A$505,A54))</f>
        <v/>
      </c>
      <c r="H54" s="16" t="n"/>
      <c r="I54" s="16" t="n"/>
      <c r="J54" s="16" t="n"/>
      <c r="K54" s="16" t="n"/>
      <c r="L54" s="16" t="n"/>
      <c r="M54" s="16" t="n"/>
      <c r="N54" s="18" t="n"/>
      <c r="O54" s="16" t="n"/>
      <c r="P54" s="19">
        <f>IF(OR(N54="",O54=""),"",N54-O54-TA_SUB)</f>
        <v/>
      </c>
      <c r="Q54" s="18" t="n"/>
      <c r="R54" s="16" t="n"/>
      <c r="S54" s="18" t="n"/>
      <c r="T54" s="18" t="n"/>
      <c r="U54" s="16" t="n"/>
      <c r="V54" s="16" t="n"/>
      <c r="W54" s="18" t="n"/>
      <c r="X54" s="19">
        <f>IF(Q54="","",Q54+TA_SUB)</f>
        <v/>
      </c>
      <c r="Y54" s="15">
        <f>IF(Q54="","",IF(W54="",DATADATE,W54)-Q54)</f>
        <v/>
      </c>
      <c r="Z54" s="15">
        <f>IF(OR(X54="",W54&lt;&gt;""),"",IF(DATADATE&gt;X54,"OVERDUE",""))</f>
        <v/>
      </c>
      <c r="AA54" s="15">
        <f>IF(OR(W54="",X54=""),"",IF(W54&lt;=X54,"On time","Late"))</f>
        <v/>
      </c>
      <c r="AB54" s="15">
        <f>IF(A54="","",IF(W54="","UR",IF(V54="","UR",V54)))</f>
        <v/>
      </c>
      <c r="AC54" s="16" t="n"/>
      <c r="AD54" s="16" t="n"/>
      <c r="AE54" s="16" t="n"/>
    </row>
    <row r="55">
      <c r="A55" s="15">
        <f>IF(D55="","",PROJ&amp;"-"&amp;B55&amp;"-"&amp;C55&amp;"-"&amp;TEXT(D55,"0000"))</f>
        <v/>
      </c>
      <c r="B55" s="16" t="n"/>
      <c r="C55" s="16" t="n"/>
      <c r="D55" s="16" t="n"/>
      <c r="E55" s="17" t="n"/>
      <c r="F55" s="15">
        <f>IF(A55="","",IF(E55=_xlfn.MAXIFS('Register'!$E$6:$E$505,'Register'!$A$6:$A$505,A55),"Y","N"))</f>
        <v/>
      </c>
      <c r="G55" s="15">
        <f>IF(A55="","",COUNTIF('Register'!$A$6:$A$505,A55))</f>
        <v/>
      </c>
      <c r="H55" s="16" t="n"/>
      <c r="I55" s="16" t="n"/>
      <c r="J55" s="16" t="n"/>
      <c r="K55" s="16" t="n"/>
      <c r="L55" s="16" t="n"/>
      <c r="M55" s="16" t="n"/>
      <c r="N55" s="18" t="n"/>
      <c r="O55" s="16" t="n"/>
      <c r="P55" s="19">
        <f>IF(OR(N55="",O55=""),"",N55-O55-TA_SUB)</f>
        <v/>
      </c>
      <c r="Q55" s="18" t="n"/>
      <c r="R55" s="16" t="n"/>
      <c r="S55" s="18" t="n"/>
      <c r="T55" s="18" t="n"/>
      <c r="U55" s="16" t="n"/>
      <c r="V55" s="16" t="n"/>
      <c r="W55" s="18" t="n"/>
      <c r="X55" s="19">
        <f>IF(Q55="","",Q55+TA_SUB)</f>
        <v/>
      </c>
      <c r="Y55" s="15">
        <f>IF(Q55="","",IF(W55="",DATADATE,W55)-Q55)</f>
        <v/>
      </c>
      <c r="Z55" s="15">
        <f>IF(OR(X55="",W55&lt;&gt;""),"",IF(DATADATE&gt;X55,"OVERDUE",""))</f>
        <v/>
      </c>
      <c r="AA55" s="15">
        <f>IF(OR(W55="",X55=""),"",IF(W55&lt;=X55,"On time","Late"))</f>
        <v/>
      </c>
      <c r="AB55" s="15">
        <f>IF(A55="","",IF(W55="","UR",IF(V55="","UR",V55)))</f>
        <v/>
      </c>
      <c r="AC55" s="16" t="n"/>
      <c r="AD55" s="16" t="n"/>
      <c r="AE55" s="16" t="n"/>
    </row>
    <row r="56">
      <c r="A56" s="15">
        <f>IF(D56="","",PROJ&amp;"-"&amp;B56&amp;"-"&amp;C56&amp;"-"&amp;TEXT(D56,"0000"))</f>
        <v/>
      </c>
      <c r="B56" s="16" t="n"/>
      <c r="C56" s="16" t="n"/>
      <c r="D56" s="16" t="n"/>
      <c r="E56" s="17" t="n"/>
      <c r="F56" s="15">
        <f>IF(A56="","",IF(E56=_xlfn.MAXIFS('Register'!$E$6:$E$505,'Register'!$A$6:$A$505,A56),"Y","N"))</f>
        <v/>
      </c>
      <c r="G56" s="15">
        <f>IF(A56="","",COUNTIF('Register'!$A$6:$A$505,A56))</f>
        <v/>
      </c>
      <c r="H56" s="16" t="n"/>
      <c r="I56" s="16" t="n"/>
      <c r="J56" s="16" t="n"/>
      <c r="K56" s="16" t="n"/>
      <c r="L56" s="16" t="n"/>
      <c r="M56" s="16" t="n"/>
      <c r="N56" s="18" t="n"/>
      <c r="O56" s="16" t="n"/>
      <c r="P56" s="19">
        <f>IF(OR(N56="",O56=""),"",N56-O56-TA_SUB)</f>
        <v/>
      </c>
      <c r="Q56" s="18" t="n"/>
      <c r="R56" s="16" t="n"/>
      <c r="S56" s="18" t="n"/>
      <c r="T56" s="18" t="n"/>
      <c r="U56" s="16" t="n"/>
      <c r="V56" s="16" t="n"/>
      <c r="W56" s="18" t="n"/>
      <c r="X56" s="19">
        <f>IF(Q56="","",Q56+TA_SUB)</f>
        <v/>
      </c>
      <c r="Y56" s="15">
        <f>IF(Q56="","",IF(W56="",DATADATE,W56)-Q56)</f>
        <v/>
      </c>
      <c r="Z56" s="15">
        <f>IF(OR(X56="",W56&lt;&gt;""),"",IF(DATADATE&gt;X56,"OVERDUE",""))</f>
        <v/>
      </c>
      <c r="AA56" s="15">
        <f>IF(OR(W56="",X56=""),"",IF(W56&lt;=X56,"On time","Late"))</f>
        <v/>
      </c>
      <c r="AB56" s="15">
        <f>IF(A56="","",IF(W56="","UR",IF(V56="","UR",V56)))</f>
        <v/>
      </c>
      <c r="AC56" s="16" t="n"/>
      <c r="AD56" s="16" t="n"/>
      <c r="AE56" s="16" t="n"/>
    </row>
    <row r="57">
      <c r="A57" s="15">
        <f>IF(D57="","",PROJ&amp;"-"&amp;B57&amp;"-"&amp;C57&amp;"-"&amp;TEXT(D57,"0000"))</f>
        <v/>
      </c>
      <c r="B57" s="16" t="n"/>
      <c r="C57" s="16" t="n"/>
      <c r="D57" s="16" t="n"/>
      <c r="E57" s="17" t="n"/>
      <c r="F57" s="15">
        <f>IF(A57="","",IF(E57=_xlfn.MAXIFS('Register'!$E$6:$E$505,'Register'!$A$6:$A$505,A57),"Y","N"))</f>
        <v/>
      </c>
      <c r="G57" s="15">
        <f>IF(A57="","",COUNTIF('Register'!$A$6:$A$505,A57))</f>
        <v/>
      </c>
      <c r="H57" s="16" t="n"/>
      <c r="I57" s="16" t="n"/>
      <c r="J57" s="16" t="n"/>
      <c r="K57" s="16" t="n"/>
      <c r="L57" s="16" t="n"/>
      <c r="M57" s="16" t="n"/>
      <c r="N57" s="18" t="n"/>
      <c r="O57" s="16" t="n"/>
      <c r="P57" s="19">
        <f>IF(OR(N57="",O57=""),"",N57-O57-TA_SUB)</f>
        <v/>
      </c>
      <c r="Q57" s="18" t="n"/>
      <c r="R57" s="16" t="n"/>
      <c r="S57" s="18" t="n"/>
      <c r="T57" s="18" t="n"/>
      <c r="U57" s="16" t="n"/>
      <c r="V57" s="16" t="n"/>
      <c r="W57" s="18" t="n"/>
      <c r="X57" s="19">
        <f>IF(Q57="","",Q57+TA_SUB)</f>
        <v/>
      </c>
      <c r="Y57" s="15">
        <f>IF(Q57="","",IF(W57="",DATADATE,W57)-Q57)</f>
        <v/>
      </c>
      <c r="Z57" s="15">
        <f>IF(OR(X57="",W57&lt;&gt;""),"",IF(DATADATE&gt;X57,"OVERDUE",""))</f>
        <v/>
      </c>
      <c r="AA57" s="15">
        <f>IF(OR(W57="",X57=""),"",IF(W57&lt;=X57,"On time","Late"))</f>
        <v/>
      </c>
      <c r="AB57" s="15">
        <f>IF(A57="","",IF(W57="","UR",IF(V57="","UR",V57)))</f>
        <v/>
      </c>
      <c r="AC57" s="16" t="n"/>
      <c r="AD57" s="16" t="n"/>
      <c r="AE57" s="16" t="n"/>
    </row>
    <row r="58">
      <c r="A58" s="15">
        <f>IF(D58="","",PROJ&amp;"-"&amp;B58&amp;"-"&amp;C58&amp;"-"&amp;TEXT(D58,"0000"))</f>
        <v/>
      </c>
      <c r="B58" s="16" t="n"/>
      <c r="C58" s="16" t="n"/>
      <c r="D58" s="16" t="n"/>
      <c r="E58" s="17" t="n"/>
      <c r="F58" s="15">
        <f>IF(A58="","",IF(E58=_xlfn.MAXIFS('Register'!$E$6:$E$505,'Register'!$A$6:$A$505,A58),"Y","N"))</f>
        <v/>
      </c>
      <c r="G58" s="15">
        <f>IF(A58="","",COUNTIF('Register'!$A$6:$A$505,A58))</f>
        <v/>
      </c>
      <c r="H58" s="16" t="n"/>
      <c r="I58" s="16" t="n"/>
      <c r="J58" s="16" t="n"/>
      <c r="K58" s="16" t="n"/>
      <c r="L58" s="16" t="n"/>
      <c r="M58" s="16" t="n"/>
      <c r="N58" s="18" t="n"/>
      <c r="O58" s="16" t="n"/>
      <c r="P58" s="19">
        <f>IF(OR(N58="",O58=""),"",N58-O58-TA_SUB)</f>
        <v/>
      </c>
      <c r="Q58" s="18" t="n"/>
      <c r="R58" s="16" t="n"/>
      <c r="S58" s="18" t="n"/>
      <c r="T58" s="18" t="n"/>
      <c r="U58" s="16" t="n"/>
      <c r="V58" s="16" t="n"/>
      <c r="W58" s="18" t="n"/>
      <c r="X58" s="19">
        <f>IF(Q58="","",Q58+TA_SUB)</f>
        <v/>
      </c>
      <c r="Y58" s="15">
        <f>IF(Q58="","",IF(W58="",DATADATE,W58)-Q58)</f>
        <v/>
      </c>
      <c r="Z58" s="15">
        <f>IF(OR(X58="",W58&lt;&gt;""),"",IF(DATADATE&gt;X58,"OVERDUE",""))</f>
        <v/>
      </c>
      <c r="AA58" s="15">
        <f>IF(OR(W58="",X58=""),"",IF(W58&lt;=X58,"On time","Late"))</f>
        <v/>
      </c>
      <c r="AB58" s="15">
        <f>IF(A58="","",IF(W58="","UR",IF(V58="","UR",V58)))</f>
        <v/>
      </c>
      <c r="AC58" s="16" t="n"/>
      <c r="AD58" s="16" t="n"/>
      <c r="AE58" s="16" t="n"/>
    </row>
    <row r="59">
      <c r="A59" s="15">
        <f>IF(D59="","",PROJ&amp;"-"&amp;B59&amp;"-"&amp;C59&amp;"-"&amp;TEXT(D59,"0000"))</f>
        <v/>
      </c>
      <c r="B59" s="16" t="n"/>
      <c r="C59" s="16" t="n"/>
      <c r="D59" s="16" t="n"/>
      <c r="E59" s="17" t="n"/>
      <c r="F59" s="15">
        <f>IF(A59="","",IF(E59=_xlfn.MAXIFS('Register'!$E$6:$E$505,'Register'!$A$6:$A$505,A59),"Y","N"))</f>
        <v/>
      </c>
      <c r="G59" s="15">
        <f>IF(A59="","",COUNTIF('Register'!$A$6:$A$505,A59))</f>
        <v/>
      </c>
      <c r="H59" s="16" t="n"/>
      <c r="I59" s="16" t="n"/>
      <c r="J59" s="16" t="n"/>
      <c r="K59" s="16" t="n"/>
      <c r="L59" s="16" t="n"/>
      <c r="M59" s="16" t="n"/>
      <c r="N59" s="18" t="n"/>
      <c r="O59" s="16" t="n"/>
      <c r="P59" s="19">
        <f>IF(OR(N59="",O59=""),"",N59-O59-TA_SUB)</f>
        <v/>
      </c>
      <c r="Q59" s="18" t="n"/>
      <c r="R59" s="16" t="n"/>
      <c r="S59" s="18" t="n"/>
      <c r="T59" s="18" t="n"/>
      <c r="U59" s="16" t="n"/>
      <c r="V59" s="16" t="n"/>
      <c r="W59" s="18" t="n"/>
      <c r="X59" s="19">
        <f>IF(Q59="","",Q59+TA_SUB)</f>
        <v/>
      </c>
      <c r="Y59" s="15">
        <f>IF(Q59="","",IF(W59="",DATADATE,W59)-Q59)</f>
        <v/>
      </c>
      <c r="Z59" s="15">
        <f>IF(OR(X59="",W59&lt;&gt;""),"",IF(DATADATE&gt;X59,"OVERDUE",""))</f>
        <v/>
      </c>
      <c r="AA59" s="15">
        <f>IF(OR(W59="",X59=""),"",IF(W59&lt;=X59,"On time","Late"))</f>
        <v/>
      </c>
      <c r="AB59" s="15">
        <f>IF(A59="","",IF(W59="","UR",IF(V59="","UR",V59)))</f>
        <v/>
      </c>
      <c r="AC59" s="16" t="n"/>
      <c r="AD59" s="16" t="n"/>
      <c r="AE59" s="16" t="n"/>
    </row>
    <row r="60">
      <c r="A60" s="15">
        <f>IF(D60="","",PROJ&amp;"-"&amp;B60&amp;"-"&amp;C60&amp;"-"&amp;TEXT(D60,"0000"))</f>
        <v/>
      </c>
      <c r="B60" s="16" t="n"/>
      <c r="C60" s="16" t="n"/>
      <c r="D60" s="16" t="n"/>
      <c r="E60" s="17" t="n"/>
      <c r="F60" s="15">
        <f>IF(A60="","",IF(E60=_xlfn.MAXIFS('Register'!$E$6:$E$505,'Register'!$A$6:$A$505,A60),"Y","N"))</f>
        <v/>
      </c>
      <c r="G60" s="15">
        <f>IF(A60="","",COUNTIF('Register'!$A$6:$A$505,A60))</f>
        <v/>
      </c>
      <c r="H60" s="16" t="n"/>
      <c r="I60" s="16" t="n"/>
      <c r="J60" s="16" t="n"/>
      <c r="K60" s="16" t="n"/>
      <c r="L60" s="16" t="n"/>
      <c r="M60" s="16" t="n"/>
      <c r="N60" s="18" t="n"/>
      <c r="O60" s="16" t="n"/>
      <c r="P60" s="19">
        <f>IF(OR(N60="",O60=""),"",N60-O60-TA_SUB)</f>
        <v/>
      </c>
      <c r="Q60" s="18" t="n"/>
      <c r="R60" s="16" t="n"/>
      <c r="S60" s="18" t="n"/>
      <c r="T60" s="18" t="n"/>
      <c r="U60" s="16" t="n"/>
      <c r="V60" s="16" t="n"/>
      <c r="W60" s="18" t="n"/>
      <c r="X60" s="19">
        <f>IF(Q60="","",Q60+TA_SUB)</f>
        <v/>
      </c>
      <c r="Y60" s="15">
        <f>IF(Q60="","",IF(W60="",DATADATE,W60)-Q60)</f>
        <v/>
      </c>
      <c r="Z60" s="15">
        <f>IF(OR(X60="",W60&lt;&gt;""),"",IF(DATADATE&gt;X60,"OVERDUE",""))</f>
        <v/>
      </c>
      <c r="AA60" s="15">
        <f>IF(OR(W60="",X60=""),"",IF(W60&lt;=X60,"On time","Late"))</f>
        <v/>
      </c>
      <c r="AB60" s="15">
        <f>IF(A60="","",IF(W60="","UR",IF(V60="","UR",V60)))</f>
        <v/>
      </c>
      <c r="AC60" s="16" t="n"/>
      <c r="AD60" s="16" t="n"/>
      <c r="AE60" s="16" t="n"/>
    </row>
    <row r="61">
      <c r="A61" s="15">
        <f>IF(D61="","",PROJ&amp;"-"&amp;B61&amp;"-"&amp;C61&amp;"-"&amp;TEXT(D61,"0000"))</f>
        <v/>
      </c>
      <c r="B61" s="16" t="n"/>
      <c r="C61" s="16" t="n"/>
      <c r="D61" s="16" t="n"/>
      <c r="E61" s="17" t="n"/>
      <c r="F61" s="15">
        <f>IF(A61="","",IF(E61=_xlfn.MAXIFS('Register'!$E$6:$E$505,'Register'!$A$6:$A$505,A61),"Y","N"))</f>
        <v/>
      </c>
      <c r="G61" s="15">
        <f>IF(A61="","",COUNTIF('Register'!$A$6:$A$505,A61))</f>
        <v/>
      </c>
      <c r="H61" s="16" t="n"/>
      <c r="I61" s="16" t="n"/>
      <c r="J61" s="16" t="n"/>
      <c r="K61" s="16" t="n"/>
      <c r="L61" s="16" t="n"/>
      <c r="M61" s="16" t="n"/>
      <c r="N61" s="18" t="n"/>
      <c r="O61" s="16" t="n"/>
      <c r="P61" s="19">
        <f>IF(OR(N61="",O61=""),"",N61-O61-TA_SUB)</f>
        <v/>
      </c>
      <c r="Q61" s="18" t="n"/>
      <c r="R61" s="16" t="n"/>
      <c r="S61" s="18" t="n"/>
      <c r="T61" s="18" t="n"/>
      <c r="U61" s="16" t="n"/>
      <c r="V61" s="16" t="n"/>
      <c r="W61" s="18" t="n"/>
      <c r="X61" s="19">
        <f>IF(Q61="","",Q61+TA_SUB)</f>
        <v/>
      </c>
      <c r="Y61" s="15">
        <f>IF(Q61="","",IF(W61="",DATADATE,W61)-Q61)</f>
        <v/>
      </c>
      <c r="Z61" s="15">
        <f>IF(OR(X61="",W61&lt;&gt;""),"",IF(DATADATE&gt;X61,"OVERDUE",""))</f>
        <v/>
      </c>
      <c r="AA61" s="15">
        <f>IF(OR(W61="",X61=""),"",IF(W61&lt;=X61,"On time","Late"))</f>
        <v/>
      </c>
      <c r="AB61" s="15">
        <f>IF(A61="","",IF(W61="","UR",IF(V61="","UR",V61)))</f>
        <v/>
      </c>
      <c r="AC61" s="16" t="n"/>
      <c r="AD61" s="16" t="n"/>
      <c r="AE61" s="16" t="n"/>
    </row>
    <row r="62">
      <c r="A62" s="15">
        <f>IF(D62="","",PROJ&amp;"-"&amp;B62&amp;"-"&amp;C62&amp;"-"&amp;TEXT(D62,"0000"))</f>
        <v/>
      </c>
      <c r="B62" s="16" t="n"/>
      <c r="C62" s="16" t="n"/>
      <c r="D62" s="16" t="n"/>
      <c r="E62" s="17" t="n"/>
      <c r="F62" s="15">
        <f>IF(A62="","",IF(E62=_xlfn.MAXIFS('Register'!$E$6:$E$505,'Register'!$A$6:$A$505,A62),"Y","N"))</f>
        <v/>
      </c>
      <c r="G62" s="15">
        <f>IF(A62="","",COUNTIF('Register'!$A$6:$A$505,A62))</f>
        <v/>
      </c>
      <c r="H62" s="16" t="n"/>
      <c r="I62" s="16" t="n"/>
      <c r="J62" s="16" t="n"/>
      <c r="K62" s="16" t="n"/>
      <c r="L62" s="16" t="n"/>
      <c r="M62" s="16" t="n"/>
      <c r="N62" s="18" t="n"/>
      <c r="O62" s="16" t="n"/>
      <c r="P62" s="19">
        <f>IF(OR(N62="",O62=""),"",N62-O62-TA_SUB)</f>
        <v/>
      </c>
      <c r="Q62" s="18" t="n"/>
      <c r="R62" s="16" t="n"/>
      <c r="S62" s="18" t="n"/>
      <c r="T62" s="18" t="n"/>
      <c r="U62" s="16" t="n"/>
      <c r="V62" s="16" t="n"/>
      <c r="W62" s="18" t="n"/>
      <c r="X62" s="19">
        <f>IF(Q62="","",Q62+TA_SUB)</f>
        <v/>
      </c>
      <c r="Y62" s="15">
        <f>IF(Q62="","",IF(W62="",DATADATE,W62)-Q62)</f>
        <v/>
      </c>
      <c r="Z62" s="15">
        <f>IF(OR(X62="",W62&lt;&gt;""),"",IF(DATADATE&gt;X62,"OVERDUE",""))</f>
        <v/>
      </c>
      <c r="AA62" s="15">
        <f>IF(OR(W62="",X62=""),"",IF(W62&lt;=X62,"On time","Late"))</f>
        <v/>
      </c>
      <c r="AB62" s="15">
        <f>IF(A62="","",IF(W62="","UR",IF(V62="","UR",V62)))</f>
        <v/>
      </c>
      <c r="AC62" s="16" t="n"/>
      <c r="AD62" s="16" t="n"/>
      <c r="AE62" s="16" t="n"/>
    </row>
    <row r="63">
      <c r="A63" s="15">
        <f>IF(D63="","",PROJ&amp;"-"&amp;B63&amp;"-"&amp;C63&amp;"-"&amp;TEXT(D63,"0000"))</f>
        <v/>
      </c>
      <c r="B63" s="16" t="n"/>
      <c r="C63" s="16" t="n"/>
      <c r="D63" s="16" t="n"/>
      <c r="E63" s="17" t="n"/>
      <c r="F63" s="15">
        <f>IF(A63="","",IF(E63=_xlfn.MAXIFS('Register'!$E$6:$E$505,'Register'!$A$6:$A$505,A63),"Y","N"))</f>
        <v/>
      </c>
      <c r="G63" s="15">
        <f>IF(A63="","",COUNTIF('Register'!$A$6:$A$505,A63))</f>
        <v/>
      </c>
      <c r="H63" s="16" t="n"/>
      <c r="I63" s="16" t="n"/>
      <c r="J63" s="16" t="n"/>
      <c r="K63" s="16" t="n"/>
      <c r="L63" s="16" t="n"/>
      <c r="M63" s="16" t="n"/>
      <c r="N63" s="18" t="n"/>
      <c r="O63" s="16" t="n"/>
      <c r="P63" s="19">
        <f>IF(OR(N63="",O63=""),"",N63-O63-TA_SUB)</f>
        <v/>
      </c>
      <c r="Q63" s="18" t="n"/>
      <c r="R63" s="16" t="n"/>
      <c r="S63" s="18" t="n"/>
      <c r="T63" s="18" t="n"/>
      <c r="U63" s="16" t="n"/>
      <c r="V63" s="16" t="n"/>
      <c r="W63" s="18" t="n"/>
      <c r="X63" s="19">
        <f>IF(Q63="","",Q63+TA_SUB)</f>
        <v/>
      </c>
      <c r="Y63" s="15">
        <f>IF(Q63="","",IF(W63="",DATADATE,W63)-Q63)</f>
        <v/>
      </c>
      <c r="Z63" s="15">
        <f>IF(OR(X63="",W63&lt;&gt;""),"",IF(DATADATE&gt;X63,"OVERDUE",""))</f>
        <v/>
      </c>
      <c r="AA63" s="15">
        <f>IF(OR(W63="",X63=""),"",IF(W63&lt;=X63,"On time","Late"))</f>
        <v/>
      </c>
      <c r="AB63" s="15">
        <f>IF(A63="","",IF(W63="","UR",IF(V63="","UR",V63)))</f>
        <v/>
      </c>
      <c r="AC63" s="16" t="n"/>
      <c r="AD63" s="16" t="n"/>
      <c r="AE63" s="16" t="n"/>
    </row>
    <row r="64">
      <c r="A64" s="15">
        <f>IF(D64="","",PROJ&amp;"-"&amp;B64&amp;"-"&amp;C64&amp;"-"&amp;TEXT(D64,"0000"))</f>
        <v/>
      </c>
      <c r="B64" s="16" t="n"/>
      <c r="C64" s="16" t="n"/>
      <c r="D64" s="16" t="n"/>
      <c r="E64" s="17" t="n"/>
      <c r="F64" s="15">
        <f>IF(A64="","",IF(E64=_xlfn.MAXIFS('Register'!$E$6:$E$505,'Register'!$A$6:$A$505,A64),"Y","N"))</f>
        <v/>
      </c>
      <c r="G64" s="15">
        <f>IF(A64="","",COUNTIF('Register'!$A$6:$A$505,A64))</f>
        <v/>
      </c>
      <c r="H64" s="16" t="n"/>
      <c r="I64" s="16" t="n"/>
      <c r="J64" s="16" t="n"/>
      <c r="K64" s="16" t="n"/>
      <c r="L64" s="16" t="n"/>
      <c r="M64" s="16" t="n"/>
      <c r="N64" s="18" t="n"/>
      <c r="O64" s="16" t="n"/>
      <c r="P64" s="19">
        <f>IF(OR(N64="",O64=""),"",N64-O64-TA_SUB)</f>
        <v/>
      </c>
      <c r="Q64" s="18" t="n"/>
      <c r="R64" s="16" t="n"/>
      <c r="S64" s="18" t="n"/>
      <c r="T64" s="18" t="n"/>
      <c r="U64" s="16" t="n"/>
      <c r="V64" s="16" t="n"/>
      <c r="W64" s="18" t="n"/>
      <c r="X64" s="19">
        <f>IF(Q64="","",Q64+TA_SUB)</f>
        <v/>
      </c>
      <c r="Y64" s="15">
        <f>IF(Q64="","",IF(W64="",DATADATE,W64)-Q64)</f>
        <v/>
      </c>
      <c r="Z64" s="15">
        <f>IF(OR(X64="",W64&lt;&gt;""),"",IF(DATADATE&gt;X64,"OVERDUE",""))</f>
        <v/>
      </c>
      <c r="AA64" s="15">
        <f>IF(OR(W64="",X64=""),"",IF(W64&lt;=X64,"On time","Late"))</f>
        <v/>
      </c>
      <c r="AB64" s="15">
        <f>IF(A64="","",IF(W64="","UR",IF(V64="","UR",V64)))</f>
        <v/>
      </c>
      <c r="AC64" s="16" t="n"/>
      <c r="AD64" s="16" t="n"/>
      <c r="AE64" s="16" t="n"/>
    </row>
    <row r="65">
      <c r="A65" s="15">
        <f>IF(D65="","",PROJ&amp;"-"&amp;B65&amp;"-"&amp;C65&amp;"-"&amp;TEXT(D65,"0000"))</f>
        <v/>
      </c>
      <c r="B65" s="16" t="n"/>
      <c r="C65" s="16" t="n"/>
      <c r="D65" s="16" t="n"/>
      <c r="E65" s="17" t="n"/>
      <c r="F65" s="15">
        <f>IF(A65="","",IF(E65=_xlfn.MAXIFS('Register'!$E$6:$E$505,'Register'!$A$6:$A$505,A65),"Y","N"))</f>
        <v/>
      </c>
      <c r="G65" s="15">
        <f>IF(A65="","",COUNTIF('Register'!$A$6:$A$505,A65))</f>
        <v/>
      </c>
      <c r="H65" s="16" t="n"/>
      <c r="I65" s="16" t="n"/>
      <c r="J65" s="16" t="n"/>
      <c r="K65" s="16" t="n"/>
      <c r="L65" s="16" t="n"/>
      <c r="M65" s="16" t="n"/>
      <c r="N65" s="18" t="n"/>
      <c r="O65" s="16" t="n"/>
      <c r="P65" s="19">
        <f>IF(OR(N65="",O65=""),"",N65-O65-TA_SUB)</f>
        <v/>
      </c>
      <c r="Q65" s="18" t="n"/>
      <c r="R65" s="16" t="n"/>
      <c r="S65" s="18" t="n"/>
      <c r="T65" s="18" t="n"/>
      <c r="U65" s="16" t="n"/>
      <c r="V65" s="16" t="n"/>
      <c r="W65" s="18" t="n"/>
      <c r="X65" s="19">
        <f>IF(Q65="","",Q65+TA_SUB)</f>
        <v/>
      </c>
      <c r="Y65" s="15">
        <f>IF(Q65="","",IF(W65="",DATADATE,W65)-Q65)</f>
        <v/>
      </c>
      <c r="Z65" s="15">
        <f>IF(OR(X65="",W65&lt;&gt;""),"",IF(DATADATE&gt;X65,"OVERDUE",""))</f>
        <v/>
      </c>
      <c r="AA65" s="15">
        <f>IF(OR(W65="",X65=""),"",IF(W65&lt;=X65,"On time","Late"))</f>
        <v/>
      </c>
      <c r="AB65" s="15">
        <f>IF(A65="","",IF(W65="","UR",IF(V65="","UR",V65)))</f>
        <v/>
      </c>
      <c r="AC65" s="16" t="n"/>
      <c r="AD65" s="16" t="n"/>
      <c r="AE65" s="16" t="n"/>
    </row>
    <row r="66">
      <c r="A66" s="15">
        <f>IF(D66="","",PROJ&amp;"-"&amp;B66&amp;"-"&amp;C66&amp;"-"&amp;TEXT(D66,"0000"))</f>
        <v/>
      </c>
      <c r="B66" s="16" t="n"/>
      <c r="C66" s="16" t="n"/>
      <c r="D66" s="16" t="n"/>
      <c r="E66" s="17" t="n"/>
      <c r="F66" s="15">
        <f>IF(A66="","",IF(E66=_xlfn.MAXIFS('Register'!$E$6:$E$505,'Register'!$A$6:$A$505,A66),"Y","N"))</f>
        <v/>
      </c>
      <c r="G66" s="15">
        <f>IF(A66="","",COUNTIF('Register'!$A$6:$A$505,A66))</f>
        <v/>
      </c>
      <c r="H66" s="16" t="n"/>
      <c r="I66" s="16" t="n"/>
      <c r="J66" s="16" t="n"/>
      <c r="K66" s="16" t="n"/>
      <c r="L66" s="16" t="n"/>
      <c r="M66" s="16" t="n"/>
      <c r="N66" s="18" t="n"/>
      <c r="O66" s="16" t="n"/>
      <c r="P66" s="19">
        <f>IF(OR(N66="",O66=""),"",N66-O66-TA_SUB)</f>
        <v/>
      </c>
      <c r="Q66" s="18" t="n"/>
      <c r="R66" s="16" t="n"/>
      <c r="S66" s="18" t="n"/>
      <c r="T66" s="18" t="n"/>
      <c r="U66" s="16" t="n"/>
      <c r="V66" s="16" t="n"/>
      <c r="W66" s="18" t="n"/>
      <c r="X66" s="19">
        <f>IF(Q66="","",Q66+TA_SUB)</f>
        <v/>
      </c>
      <c r="Y66" s="15">
        <f>IF(Q66="","",IF(W66="",DATADATE,W66)-Q66)</f>
        <v/>
      </c>
      <c r="Z66" s="15">
        <f>IF(OR(X66="",W66&lt;&gt;""),"",IF(DATADATE&gt;X66,"OVERDUE",""))</f>
        <v/>
      </c>
      <c r="AA66" s="15">
        <f>IF(OR(W66="",X66=""),"",IF(W66&lt;=X66,"On time","Late"))</f>
        <v/>
      </c>
      <c r="AB66" s="15">
        <f>IF(A66="","",IF(W66="","UR",IF(V66="","UR",V66)))</f>
        <v/>
      </c>
      <c r="AC66" s="16" t="n"/>
      <c r="AD66" s="16" t="n"/>
      <c r="AE66" s="16" t="n"/>
    </row>
    <row r="67">
      <c r="A67" s="15">
        <f>IF(D67="","",PROJ&amp;"-"&amp;B67&amp;"-"&amp;C67&amp;"-"&amp;TEXT(D67,"0000"))</f>
        <v/>
      </c>
      <c r="B67" s="16" t="n"/>
      <c r="C67" s="16" t="n"/>
      <c r="D67" s="16" t="n"/>
      <c r="E67" s="17" t="n"/>
      <c r="F67" s="15">
        <f>IF(A67="","",IF(E67=_xlfn.MAXIFS('Register'!$E$6:$E$505,'Register'!$A$6:$A$505,A67),"Y","N"))</f>
        <v/>
      </c>
      <c r="G67" s="15">
        <f>IF(A67="","",COUNTIF('Register'!$A$6:$A$505,A67))</f>
        <v/>
      </c>
      <c r="H67" s="16" t="n"/>
      <c r="I67" s="16" t="n"/>
      <c r="J67" s="16" t="n"/>
      <c r="K67" s="16" t="n"/>
      <c r="L67" s="16" t="n"/>
      <c r="M67" s="16" t="n"/>
      <c r="N67" s="18" t="n"/>
      <c r="O67" s="16" t="n"/>
      <c r="P67" s="19">
        <f>IF(OR(N67="",O67=""),"",N67-O67-TA_SUB)</f>
        <v/>
      </c>
      <c r="Q67" s="18" t="n"/>
      <c r="R67" s="16" t="n"/>
      <c r="S67" s="18" t="n"/>
      <c r="T67" s="18" t="n"/>
      <c r="U67" s="16" t="n"/>
      <c r="V67" s="16" t="n"/>
      <c r="W67" s="18" t="n"/>
      <c r="X67" s="19">
        <f>IF(Q67="","",Q67+TA_SUB)</f>
        <v/>
      </c>
      <c r="Y67" s="15">
        <f>IF(Q67="","",IF(W67="",DATADATE,W67)-Q67)</f>
        <v/>
      </c>
      <c r="Z67" s="15">
        <f>IF(OR(X67="",W67&lt;&gt;""),"",IF(DATADATE&gt;X67,"OVERDUE",""))</f>
        <v/>
      </c>
      <c r="AA67" s="15">
        <f>IF(OR(W67="",X67=""),"",IF(W67&lt;=X67,"On time","Late"))</f>
        <v/>
      </c>
      <c r="AB67" s="15">
        <f>IF(A67="","",IF(W67="","UR",IF(V67="","UR",V67)))</f>
        <v/>
      </c>
      <c r="AC67" s="16" t="n"/>
      <c r="AD67" s="16" t="n"/>
      <c r="AE67" s="16" t="n"/>
    </row>
    <row r="68">
      <c r="A68" s="15">
        <f>IF(D68="","",PROJ&amp;"-"&amp;B68&amp;"-"&amp;C68&amp;"-"&amp;TEXT(D68,"0000"))</f>
        <v/>
      </c>
      <c r="B68" s="16" t="n"/>
      <c r="C68" s="16" t="n"/>
      <c r="D68" s="16" t="n"/>
      <c r="E68" s="17" t="n"/>
      <c r="F68" s="15">
        <f>IF(A68="","",IF(E68=_xlfn.MAXIFS('Register'!$E$6:$E$505,'Register'!$A$6:$A$505,A68),"Y","N"))</f>
        <v/>
      </c>
      <c r="G68" s="15">
        <f>IF(A68="","",COUNTIF('Register'!$A$6:$A$505,A68))</f>
        <v/>
      </c>
      <c r="H68" s="16" t="n"/>
      <c r="I68" s="16" t="n"/>
      <c r="J68" s="16" t="n"/>
      <c r="K68" s="16" t="n"/>
      <c r="L68" s="16" t="n"/>
      <c r="M68" s="16" t="n"/>
      <c r="N68" s="18" t="n"/>
      <c r="O68" s="16" t="n"/>
      <c r="P68" s="19">
        <f>IF(OR(N68="",O68=""),"",N68-O68-TA_SUB)</f>
        <v/>
      </c>
      <c r="Q68" s="18" t="n"/>
      <c r="R68" s="16" t="n"/>
      <c r="S68" s="18" t="n"/>
      <c r="T68" s="18" t="n"/>
      <c r="U68" s="16" t="n"/>
      <c r="V68" s="16" t="n"/>
      <c r="W68" s="18" t="n"/>
      <c r="X68" s="19">
        <f>IF(Q68="","",Q68+TA_SUB)</f>
        <v/>
      </c>
      <c r="Y68" s="15">
        <f>IF(Q68="","",IF(W68="",DATADATE,W68)-Q68)</f>
        <v/>
      </c>
      <c r="Z68" s="15">
        <f>IF(OR(X68="",W68&lt;&gt;""),"",IF(DATADATE&gt;X68,"OVERDUE",""))</f>
        <v/>
      </c>
      <c r="AA68" s="15">
        <f>IF(OR(W68="",X68=""),"",IF(W68&lt;=X68,"On time","Late"))</f>
        <v/>
      </c>
      <c r="AB68" s="15">
        <f>IF(A68="","",IF(W68="","UR",IF(V68="","UR",V68)))</f>
        <v/>
      </c>
      <c r="AC68" s="16" t="n"/>
      <c r="AD68" s="16" t="n"/>
      <c r="AE68" s="16" t="n"/>
    </row>
    <row r="69">
      <c r="A69" s="15">
        <f>IF(D69="","",PROJ&amp;"-"&amp;B69&amp;"-"&amp;C69&amp;"-"&amp;TEXT(D69,"0000"))</f>
        <v/>
      </c>
      <c r="B69" s="16" t="n"/>
      <c r="C69" s="16" t="n"/>
      <c r="D69" s="16" t="n"/>
      <c r="E69" s="17" t="n"/>
      <c r="F69" s="15">
        <f>IF(A69="","",IF(E69=_xlfn.MAXIFS('Register'!$E$6:$E$505,'Register'!$A$6:$A$505,A69),"Y","N"))</f>
        <v/>
      </c>
      <c r="G69" s="15">
        <f>IF(A69="","",COUNTIF('Register'!$A$6:$A$505,A69))</f>
        <v/>
      </c>
      <c r="H69" s="16" t="n"/>
      <c r="I69" s="16" t="n"/>
      <c r="J69" s="16" t="n"/>
      <c r="K69" s="16" t="n"/>
      <c r="L69" s="16" t="n"/>
      <c r="M69" s="16" t="n"/>
      <c r="N69" s="18" t="n"/>
      <c r="O69" s="16" t="n"/>
      <c r="P69" s="19">
        <f>IF(OR(N69="",O69=""),"",N69-O69-TA_SUB)</f>
        <v/>
      </c>
      <c r="Q69" s="18" t="n"/>
      <c r="R69" s="16" t="n"/>
      <c r="S69" s="18" t="n"/>
      <c r="T69" s="18" t="n"/>
      <c r="U69" s="16" t="n"/>
      <c r="V69" s="16" t="n"/>
      <c r="W69" s="18" t="n"/>
      <c r="X69" s="19">
        <f>IF(Q69="","",Q69+TA_SUB)</f>
        <v/>
      </c>
      <c r="Y69" s="15">
        <f>IF(Q69="","",IF(W69="",DATADATE,W69)-Q69)</f>
        <v/>
      </c>
      <c r="Z69" s="15">
        <f>IF(OR(X69="",W69&lt;&gt;""),"",IF(DATADATE&gt;X69,"OVERDUE",""))</f>
        <v/>
      </c>
      <c r="AA69" s="15">
        <f>IF(OR(W69="",X69=""),"",IF(W69&lt;=X69,"On time","Late"))</f>
        <v/>
      </c>
      <c r="AB69" s="15">
        <f>IF(A69="","",IF(W69="","UR",IF(V69="","UR",V69)))</f>
        <v/>
      </c>
      <c r="AC69" s="16" t="n"/>
      <c r="AD69" s="16" t="n"/>
      <c r="AE69" s="16" t="n"/>
    </row>
    <row r="70">
      <c r="A70" s="15">
        <f>IF(D70="","",PROJ&amp;"-"&amp;B70&amp;"-"&amp;C70&amp;"-"&amp;TEXT(D70,"0000"))</f>
        <v/>
      </c>
      <c r="B70" s="16" t="n"/>
      <c r="C70" s="16" t="n"/>
      <c r="D70" s="16" t="n"/>
      <c r="E70" s="17" t="n"/>
      <c r="F70" s="15">
        <f>IF(A70="","",IF(E70=_xlfn.MAXIFS('Register'!$E$6:$E$505,'Register'!$A$6:$A$505,A70),"Y","N"))</f>
        <v/>
      </c>
      <c r="G70" s="15">
        <f>IF(A70="","",COUNTIF('Register'!$A$6:$A$505,A70))</f>
        <v/>
      </c>
      <c r="H70" s="16" t="n"/>
      <c r="I70" s="16" t="n"/>
      <c r="J70" s="16" t="n"/>
      <c r="K70" s="16" t="n"/>
      <c r="L70" s="16" t="n"/>
      <c r="M70" s="16" t="n"/>
      <c r="N70" s="18" t="n"/>
      <c r="O70" s="16" t="n"/>
      <c r="P70" s="19">
        <f>IF(OR(N70="",O70=""),"",N70-O70-TA_SUB)</f>
        <v/>
      </c>
      <c r="Q70" s="18" t="n"/>
      <c r="R70" s="16" t="n"/>
      <c r="S70" s="18" t="n"/>
      <c r="T70" s="18" t="n"/>
      <c r="U70" s="16" t="n"/>
      <c r="V70" s="16" t="n"/>
      <c r="W70" s="18" t="n"/>
      <c r="X70" s="19">
        <f>IF(Q70="","",Q70+TA_SUB)</f>
        <v/>
      </c>
      <c r="Y70" s="15">
        <f>IF(Q70="","",IF(W70="",DATADATE,W70)-Q70)</f>
        <v/>
      </c>
      <c r="Z70" s="15">
        <f>IF(OR(X70="",W70&lt;&gt;""),"",IF(DATADATE&gt;X70,"OVERDUE",""))</f>
        <v/>
      </c>
      <c r="AA70" s="15">
        <f>IF(OR(W70="",X70=""),"",IF(W70&lt;=X70,"On time","Late"))</f>
        <v/>
      </c>
      <c r="AB70" s="15">
        <f>IF(A70="","",IF(W70="","UR",IF(V70="","UR",V70)))</f>
        <v/>
      </c>
      <c r="AC70" s="16" t="n"/>
      <c r="AD70" s="16" t="n"/>
      <c r="AE70" s="16" t="n"/>
    </row>
    <row r="71">
      <c r="A71" s="15">
        <f>IF(D71="","",PROJ&amp;"-"&amp;B71&amp;"-"&amp;C71&amp;"-"&amp;TEXT(D71,"0000"))</f>
        <v/>
      </c>
      <c r="B71" s="16" t="n"/>
      <c r="C71" s="16" t="n"/>
      <c r="D71" s="16" t="n"/>
      <c r="E71" s="17" t="n"/>
      <c r="F71" s="15">
        <f>IF(A71="","",IF(E71=_xlfn.MAXIFS('Register'!$E$6:$E$505,'Register'!$A$6:$A$505,A71),"Y","N"))</f>
        <v/>
      </c>
      <c r="G71" s="15">
        <f>IF(A71="","",COUNTIF('Register'!$A$6:$A$505,A71))</f>
        <v/>
      </c>
      <c r="H71" s="16" t="n"/>
      <c r="I71" s="16" t="n"/>
      <c r="J71" s="16" t="n"/>
      <c r="K71" s="16" t="n"/>
      <c r="L71" s="16" t="n"/>
      <c r="M71" s="16" t="n"/>
      <c r="N71" s="18" t="n"/>
      <c r="O71" s="16" t="n"/>
      <c r="P71" s="19">
        <f>IF(OR(N71="",O71=""),"",N71-O71-TA_SUB)</f>
        <v/>
      </c>
      <c r="Q71" s="18" t="n"/>
      <c r="R71" s="16" t="n"/>
      <c r="S71" s="18" t="n"/>
      <c r="T71" s="18" t="n"/>
      <c r="U71" s="16" t="n"/>
      <c r="V71" s="16" t="n"/>
      <c r="W71" s="18" t="n"/>
      <c r="X71" s="19">
        <f>IF(Q71="","",Q71+TA_SUB)</f>
        <v/>
      </c>
      <c r="Y71" s="15">
        <f>IF(Q71="","",IF(W71="",DATADATE,W71)-Q71)</f>
        <v/>
      </c>
      <c r="Z71" s="15">
        <f>IF(OR(X71="",W71&lt;&gt;""),"",IF(DATADATE&gt;X71,"OVERDUE",""))</f>
        <v/>
      </c>
      <c r="AA71" s="15">
        <f>IF(OR(W71="",X71=""),"",IF(W71&lt;=X71,"On time","Late"))</f>
        <v/>
      </c>
      <c r="AB71" s="15">
        <f>IF(A71="","",IF(W71="","UR",IF(V71="","UR",V71)))</f>
        <v/>
      </c>
      <c r="AC71" s="16" t="n"/>
      <c r="AD71" s="16" t="n"/>
      <c r="AE71" s="16" t="n"/>
    </row>
    <row r="72">
      <c r="A72" s="15">
        <f>IF(D72="","",PROJ&amp;"-"&amp;B72&amp;"-"&amp;C72&amp;"-"&amp;TEXT(D72,"0000"))</f>
        <v/>
      </c>
      <c r="B72" s="16" t="n"/>
      <c r="C72" s="16" t="n"/>
      <c r="D72" s="16" t="n"/>
      <c r="E72" s="17" t="n"/>
      <c r="F72" s="15">
        <f>IF(A72="","",IF(E72=_xlfn.MAXIFS('Register'!$E$6:$E$505,'Register'!$A$6:$A$505,A72),"Y","N"))</f>
        <v/>
      </c>
      <c r="G72" s="15">
        <f>IF(A72="","",COUNTIF('Register'!$A$6:$A$505,A72))</f>
        <v/>
      </c>
      <c r="H72" s="16" t="n"/>
      <c r="I72" s="16" t="n"/>
      <c r="J72" s="16" t="n"/>
      <c r="K72" s="16" t="n"/>
      <c r="L72" s="16" t="n"/>
      <c r="M72" s="16" t="n"/>
      <c r="N72" s="18" t="n"/>
      <c r="O72" s="16" t="n"/>
      <c r="P72" s="19">
        <f>IF(OR(N72="",O72=""),"",N72-O72-TA_SUB)</f>
        <v/>
      </c>
      <c r="Q72" s="18" t="n"/>
      <c r="R72" s="16" t="n"/>
      <c r="S72" s="18" t="n"/>
      <c r="T72" s="18" t="n"/>
      <c r="U72" s="16" t="n"/>
      <c r="V72" s="16" t="n"/>
      <c r="W72" s="18" t="n"/>
      <c r="X72" s="19">
        <f>IF(Q72="","",Q72+TA_SUB)</f>
        <v/>
      </c>
      <c r="Y72" s="15">
        <f>IF(Q72="","",IF(W72="",DATADATE,W72)-Q72)</f>
        <v/>
      </c>
      <c r="Z72" s="15">
        <f>IF(OR(X72="",W72&lt;&gt;""),"",IF(DATADATE&gt;X72,"OVERDUE",""))</f>
        <v/>
      </c>
      <c r="AA72" s="15">
        <f>IF(OR(W72="",X72=""),"",IF(W72&lt;=X72,"On time","Late"))</f>
        <v/>
      </c>
      <c r="AB72" s="15">
        <f>IF(A72="","",IF(W72="","UR",IF(V72="","UR",V72)))</f>
        <v/>
      </c>
      <c r="AC72" s="16" t="n"/>
      <c r="AD72" s="16" t="n"/>
      <c r="AE72" s="16" t="n"/>
    </row>
    <row r="73">
      <c r="A73" s="15">
        <f>IF(D73="","",PROJ&amp;"-"&amp;B73&amp;"-"&amp;C73&amp;"-"&amp;TEXT(D73,"0000"))</f>
        <v/>
      </c>
      <c r="B73" s="16" t="n"/>
      <c r="C73" s="16" t="n"/>
      <c r="D73" s="16" t="n"/>
      <c r="E73" s="17" t="n"/>
      <c r="F73" s="15">
        <f>IF(A73="","",IF(E73=_xlfn.MAXIFS('Register'!$E$6:$E$505,'Register'!$A$6:$A$505,A73),"Y","N"))</f>
        <v/>
      </c>
      <c r="G73" s="15">
        <f>IF(A73="","",COUNTIF('Register'!$A$6:$A$505,A73))</f>
        <v/>
      </c>
      <c r="H73" s="16" t="n"/>
      <c r="I73" s="16" t="n"/>
      <c r="J73" s="16" t="n"/>
      <c r="K73" s="16" t="n"/>
      <c r="L73" s="16" t="n"/>
      <c r="M73" s="16" t="n"/>
      <c r="N73" s="18" t="n"/>
      <c r="O73" s="16" t="n"/>
      <c r="P73" s="19">
        <f>IF(OR(N73="",O73=""),"",N73-O73-TA_SUB)</f>
        <v/>
      </c>
      <c r="Q73" s="18" t="n"/>
      <c r="R73" s="16" t="n"/>
      <c r="S73" s="18" t="n"/>
      <c r="T73" s="18" t="n"/>
      <c r="U73" s="16" t="n"/>
      <c r="V73" s="16" t="n"/>
      <c r="W73" s="18" t="n"/>
      <c r="X73" s="19">
        <f>IF(Q73="","",Q73+TA_SUB)</f>
        <v/>
      </c>
      <c r="Y73" s="15">
        <f>IF(Q73="","",IF(W73="",DATADATE,W73)-Q73)</f>
        <v/>
      </c>
      <c r="Z73" s="15">
        <f>IF(OR(X73="",W73&lt;&gt;""),"",IF(DATADATE&gt;X73,"OVERDUE",""))</f>
        <v/>
      </c>
      <c r="AA73" s="15">
        <f>IF(OR(W73="",X73=""),"",IF(W73&lt;=X73,"On time","Late"))</f>
        <v/>
      </c>
      <c r="AB73" s="15">
        <f>IF(A73="","",IF(W73="","UR",IF(V73="","UR",V73)))</f>
        <v/>
      </c>
      <c r="AC73" s="16" t="n"/>
      <c r="AD73" s="16" t="n"/>
      <c r="AE73" s="16" t="n"/>
    </row>
    <row r="74">
      <c r="A74" s="15">
        <f>IF(D74="","",PROJ&amp;"-"&amp;B74&amp;"-"&amp;C74&amp;"-"&amp;TEXT(D74,"0000"))</f>
        <v/>
      </c>
      <c r="B74" s="16" t="n"/>
      <c r="C74" s="16" t="n"/>
      <c r="D74" s="16" t="n"/>
      <c r="E74" s="17" t="n"/>
      <c r="F74" s="15">
        <f>IF(A74="","",IF(E74=_xlfn.MAXIFS('Register'!$E$6:$E$505,'Register'!$A$6:$A$505,A74),"Y","N"))</f>
        <v/>
      </c>
      <c r="G74" s="15">
        <f>IF(A74="","",COUNTIF('Register'!$A$6:$A$505,A74))</f>
        <v/>
      </c>
      <c r="H74" s="16" t="n"/>
      <c r="I74" s="16" t="n"/>
      <c r="J74" s="16" t="n"/>
      <c r="K74" s="16" t="n"/>
      <c r="L74" s="16" t="n"/>
      <c r="M74" s="16" t="n"/>
      <c r="N74" s="18" t="n"/>
      <c r="O74" s="16" t="n"/>
      <c r="P74" s="19">
        <f>IF(OR(N74="",O74=""),"",N74-O74-TA_SUB)</f>
        <v/>
      </c>
      <c r="Q74" s="18" t="n"/>
      <c r="R74" s="16" t="n"/>
      <c r="S74" s="18" t="n"/>
      <c r="T74" s="18" t="n"/>
      <c r="U74" s="16" t="n"/>
      <c r="V74" s="16" t="n"/>
      <c r="W74" s="18" t="n"/>
      <c r="X74" s="19">
        <f>IF(Q74="","",Q74+TA_SUB)</f>
        <v/>
      </c>
      <c r="Y74" s="15">
        <f>IF(Q74="","",IF(W74="",DATADATE,W74)-Q74)</f>
        <v/>
      </c>
      <c r="Z74" s="15">
        <f>IF(OR(X74="",W74&lt;&gt;""),"",IF(DATADATE&gt;X74,"OVERDUE",""))</f>
        <v/>
      </c>
      <c r="AA74" s="15">
        <f>IF(OR(W74="",X74=""),"",IF(W74&lt;=X74,"On time","Late"))</f>
        <v/>
      </c>
      <c r="AB74" s="15">
        <f>IF(A74="","",IF(W74="","UR",IF(V74="","UR",V74)))</f>
        <v/>
      </c>
      <c r="AC74" s="16" t="n"/>
      <c r="AD74" s="16" t="n"/>
      <c r="AE74" s="16" t="n"/>
    </row>
    <row r="75">
      <c r="A75" s="15">
        <f>IF(D75="","",PROJ&amp;"-"&amp;B75&amp;"-"&amp;C75&amp;"-"&amp;TEXT(D75,"0000"))</f>
        <v/>
      </c>
      <c r="B75" s="16" t="n"/>
      <c r="C75" s="16" t="n"/>
      <c r="D75" s="16" t="n"/>
      <c r="E75" s="17" t="n"/>
      <c r="F75" s="15">
        <f>IF(A75="","",IF(E75=_xlfn.MAXIFS('Register'!$E$6:$E$505,'Register'!$A$6:$A$505,A75),"Y","N"))</f>
        <v/>
      </c>
      <c r="G75" s="15">
        <f>IF(A75="","",COUNTIF('Register'!$A$6:$A$505,A75))</f>
        <v/>
      </c>
      <c r="H75" s="16" t="n"/>
      <c r="I75" s="16" t="n"/>
      <c r="J75" s="16" t="n"/>
      <c r="K75" s="16" t="n"/>
      <c r="L75" s="16" t="n"/>
      <c r="M75" s="16" t="n"/>
      <c r="N75" s="18" t="n"/>
      <c r="O75" s="16" t="n"/>
      <c r="P75" s="19">
        <f>IF(OR(N75="",O75=""),"",N75-O75-TA_SUB)</f>
        <v/>
      </c>
      <c r="Q75" s="18" t="n"/>
      <c r="R75" s="16" t="n"/>
      <c r="S75" s="18" t="n"/>
      <c r="T75" s="18" t="n"/>
      <c r="U75" s="16" t="n"/>
      <c r="V75" s="16" t="n"/>
      <c r="W75" s="18" t="n"/>
      <c r="X75" s="19">
        <f>IF(Q75="","",Q75+TA_SUB)</f>
        <v/>
      </c>
      <c r="Y75" s="15">
        <f>IF(Q75="","",IF(W75="",DATADATE,W75)-Q75)</f>
        <v/>
      </c>
      <c r="Z75" s="15">
        <f>IF(OR(X75="",W75&lt;&gt;""),"",IF(DATADATE&gt;X75,"OVERDUE",""))</f>
        <v/>
      </c>
      <c r="AA75" s="15">
        <f>IF(OR(W75="",X75=""),"",IF(W75&lt;=X75,"On time","Late"))</f>
        <v/>
      </c>
      <c r="AB75" s="15">
        <f>IF(A75="","",IF(W75="","UR",IF(V75="","UR",V75)))</f>
        <v/>
      </c>
      <c r="AC75" s="16" t="n"/>
      <c r="AD75" s="16" t="n"/>
      <c r="AE75" s="16" t="n"/>
    </row>
    <row r="76">
      <c r="A76" s="15">
        <f>IF(D76="","",PROJ&amp;"-"&amp;B76&amp;"-"&amp;C76&amp;"-"&amp;TEXT(D76,"0000"))</f>
        <v/>
      </c>
      <c r="B76" s="16" t="n"/>
      <c r="C76" s="16" t="n"/>
      <c r="D76" s="16" t="n"/>
      <c r="E76" s="17" t="n"/>
      <c r="F76" s="15">
        <f>IF(A76="","",IF(E76=_xlfn.MAXIFS('Register'!$E$6:$E$505,'Register'!$A$6:$A$505,A76),"Y","N"))</f>
        <v/>
      </c>
      <c r="G76" s="15">
        <f>IF(A76="","",COUNTIF('Register'!$A$6:$A$505,A76))</f>
        <v/>
      </c>
      <c r="H76" s="16" t="n"/>
      <c r="I76" s="16" t="n"/>
      <c r="J76" s="16" t="n"/>
      <c r="K76" s="16" t="n"/>
      <c r="L76" s="16" t="n"/>
      <c r="M76" s="16" t="n"/>
      <c r="N76" s="18" t="n"/>
      <c r="O76" s="16" t="n"/>
      <c r="P76" s="19">
        <f>IF(OR(N76="",O76=""),"",N76-O76-TA_SUB)</f>
        <v/>
      </c>
      <c r="Q76" s="18" t="n"/>
      <c r="R76" s="16" t="n"/>
      <c r="S76" s="18" t="n"/>
      <c r="T76" s="18" t="n"/>
      <c r="U76" s="16" t="n"/>
      <c r="V76" s="16" t="n"/>
      <c r="W76" s="18" t="n"/>
      <c r="X76" s="19">
        <f>IF(Q76="","",Q76+TA_SUB)</f>
        <v/>
      </c>
      <c r="Y76" s="15">
        <f>IF(Q76="","",IF(W76="",DATADATE,W76)-Q76)</f>
        <v/>
      </c>
      <c r="Z76" s="15">
        <f>IF(OR(X76="",W76&lt;&gt;""),"",IF(DATADATE&gt;X76,"OVERDUE",""))</f>
        <v/>
      </c>
      <c r="AA76" s="15">
        <f>IF(OR(W76="",X76=""),"",IF(W76&lt;=X76,"On time","Late"))</f>
        <v/>
      </c>
      <c r="AB76" s="15">
        <f>IF(A76="","",IF(W76="","UR",IF(V76="","UR",V76)))</f>
        <v/>
      </c>
      <c r="AC76" s="16" t="n"/>
      <c r="AD76" s="16" t="n"/>
      <c r="AE76" s="16" t="n"/>
    </row>
    <row r="77">
      <c r="A77" s="15">
        <f>IF(D77="","",PROJ&amp;"-"&amp;B77&amp;"-"&amp;C77&amp;"-"&amp;TEXT(D77,"0000"))</f>
        <v/>
      </c>
      <c r="B77" s="16" t="n"/>
      <c r="C77" s="16" t="n"/>
      <c r="D77" s="16" t="n"/>
      <c r="E77" s="17" t="n"/>
      <c r="F77" s="15">
        <f>IF(A77="","",IF(E77=_xlfn.MAXIFS('Register'!$E$6:$E$505,'Register'!$A$6:$A$505,A77),"Y","N"))</f>
        <v/>
      </c>
      <c r="G77" s="15">
        <f>IF(A77="","",COUNTIF('Register'!$A$6:$A$505,A77))</f>
        <v/>
      </c>
      <c r="H77" s="16" t="n"/>
      <c r="I77" s="16" t="n"/>
      <c r="J77" s="16" t="n"/>
      <c r="K77" s="16" t="n"/>
      <c r="L77" s="16" t="n"/>
      <c r="M77" s="16" t="n"/>
      <c r="N77" s="18" t="n"/>
      <c r="O77" s="16" t="n"/>
      <c r="P77" s="19">
        <f>IF(OR(N77="",O77=""),"",N77-O77-TA_SUB)</f>
        <v/>
      </c>
      <c r="Q77" s="18" t="n"/>
      <c r="R77" s="16" t="n"/>
      <c r="S77" s="18" t="n"/>
      <c r="T77" s="18" t="n"/>
      <c r="U77" s="16" t="n"/>
      <c r="V77" s="16" t="n"/>
      <c r="W77" s="18" t="n"/>
      <c r="X77" s="19">
        <f>IF(Q77="","",Q77+TA_SUB)</f>
        <v/>
      </c>
      <c r="Y77" s="15">
        <f>IF(Q77="","",IF(W77="",DATADATE,W77)-Q77)</f>
        <v/>
      </c>
      <c r="Z77" s="15">
        <f>IF(OR(X77="",W77&lt;&gt;""),"",IF(DATADATE&gt;X77,"OVERDUE",""))</f>
        <v/>
      </c>
      <c r="AA77" s="15">
        <f>IF(OR(W77="",X77=""),"",IF(W77&lt;=X77,"On time","Late"))</f>
        <v/>
      </c>
      <c r="AB77" s="15">
        <f>IF(A77="","",IF(W77="","UR",IF(V77="","UR",V77)))</f>
        <v/>
      </c>
      <c r="AC77" s="16" t="n"/>
      <c r="AD77" s="16" t="n"/>
      <c r="AE77" s="16" t="n"/>
    </row>
    <row r="78">
      <c r="A78" s="15">
        <f>IF(D78="","",PROJ&amp;"-"&amp;B78&amp;"-"&amp;C78&amp;"-"&amp;TEXT(D78,"0000"))</f>
        <v/>
      </c>
      <c r="B78" s="16" t="n"/>
      <c r="C78" s="16" t="n"/>
      <c r="D78" s="16" t="n"/>
      <c r="E78" s="17" t="n"/>
      <c r="F78" s="15">
        <f>IF(A78="","",IF(E78=_xlfn.MAXIFS('Register'!$E$6:$E$505,'Register'!$A$6:$A$505,A78),"Y","N"))</f>
        <v/>
      </c>
      <c r="G78" s="15">
        <f>IF(A78="","",COUNTIF('Register'!$A$6:$A$505,A78))</f>
        <v/>
      </c>
      <c r="H78" s="16" t="n"/>
      <c r="I78" s="16" t="n"/>
      <c r="J78" s="16" t="n"/>
      <c r="K78" s="16" t="n"/>
      <c r="L78" s="16" t="n"/>
      <c r="M78" s="16" t="n"/>
      <c r="N78" s="18" t="n"/>
      <c r="O78" s="16" t="n"/>
      <c r="P78" s="19">
        <f>IF(OR(N78="",O78=""),"",N78-O78-TA_SUB)</f>
        <v/>
      </c>
      <c r="Q78" s="18" t="n"/>
      <c r="R78" s="16" t="n"/>
      <c r="S78" s="18" t="n"/>
      <c r="T78" s="18" t="n"/>
      <c r="U78" s="16" t="n"/>
      <c r="V78" s="16" t="n"/>
      <c r="W78" s="18" t="n"/>
      <c r="X78" s="19">
        <f>IF(Q78="","",Q78+TA_SUB)</f>
        <v/>
      </c>
      <c r="Y78" s="15">
        <f>IF(Q78="","",IF(W78="",DATADATE,W78)-Q78)</f>
        <v/>
      </c>
      <c r="Z78" s="15">
        <f>IF(OR(X78="",W78&lt;&gt;""),"",IF(DATADATE&gt;X78,"OVERDUE",""))</f>
        <v/>
      </c>
      <c r="AA78" s="15">
        <f>IF(OR(W78="",X78=""),"",IF(W78&lt;=X78,"On time","Late"))</f>
        <v/>
      </c>
      <c r="AB78" s="15">
        <f>IF(A78="","",IF(W78="","UR",IF(V78="","UR",V78)))</f>
        <v/>
      </c>
      <c r="AC78" s="16" t="n"/>
      <c r="AD78" s="16" t="n"/>
      <c r="AE78" s="16" t="n"/>
    </row>
    <row r="79">
      <c r="A79" s="15">
        <f>IF(D79="","",PROJ&amp;"-"&amp;B79&amp;"-"&amp;C79&amp;"-"&amp;TEXT(D79,"0000"))</f>
        <v/>
      </c>
      <c r="B79" s="16" t="n"/>
      <c r="C79" s="16" t="n"/>
      <c r="D79" s="16" t="n"/>
      <c r="E79" s="17" t="n"/>
      <c r="F79" s="15">
        <f>IF(A79="","",IF(E79=_xlfn.MAXIFS('Register'!$E$6:$E$505,'Register'!$A$6:$A$505,A79),"Y","N"))</f>
        <v/>
      </c>
      <c r="G79" s="15">
        <f>IF(A79="","",COUNTIF('Register'!$A$6:$A$505,A79))</f>
        <v/>
      </c>
      <c r="H79" s="16" t="n"/>
      <c r="I79" s="16" t="n"/>
      <c r="J79" s="16" t="n"/>
      <c r="K79" s="16" t="n"/>
      <c r="L79" s="16" t="n"/>
      <c r="M79" s="16" t="n"/>
      <c r="N79" s="18" t="n"/>
      <c r="O79" s="16" t="n"/>
      <c r="P79" s="19">
        <f>IF(OR(N79="",O79=""),"",N79-O79-TA_SUB)</f>
        <v/>
      </c>
      <c r="Q79" s="18" t="n"/>
      <c r="R79" s="16" t="n"/>
      <c r="S79" s="18" t="n"/>
      <c r="T79" s="18" t="n"/>
      <c r="U79" s="16" t="n"/>
      <c r="V79" s="16" t="n"/>
      <c r="W79" s="18" t="n"/>
      <c r="X79" s="19">
        <f>IF(Q79="","",Q79+TA_SUB)</f>
        <v/>
      </c>
      <c r="Y79" s="15">
        <f>IF(Q79="","",IF(W79="",DATADATE,W79)-Q79)</f>
        <v/>
      </c>
      <c r="Z79" s="15">
        <f>IF(OR(X79="",W79&lt;&gt;""),"",IF(DATADATE&gt;X79,"OVERDUE",""))</f>
        <v/>
      </c>
      <c r="AA79" s="15">
        <f>IF(OR(W79="",X79=""),"",IF(W79&lt;=X79,"On time","Late"))</f>
        <v/>
      </c>
      <c r="AB79" s="15">
        <f>IF(A79="","",IF(W79="","UR",IF(V79="","UR",V79)))</f>
        <v/>
      </c>
      <c r="AC79" s="16" t="n"/>
      <c r="AD79" s="16" t="n"/>
      <c r="AE79" s="16" t="n"/>
    </row>
    <row r="80">
      <c r="A80" s="15">
        <f>IF(D80="","",PROJ&amp;"-"&amp;B80&amp;"-"&amp;C80&amp;"-"&amp;TEXT(D80,"0000"))</f>
        <v/>
      </c>
      <c r="B80" s="16" t="n"/>
      <c r="C80" s="16" t="n"/>
      <c r="D80" s="16" t="n"/>
      <c r="E80" s="17" t="n"/>
      <c r="F80" s="15">
        <f>IF(A80="","",IF(E80=_xlfn.MAXIFS('Register'!$E$6:$E$505,'Register'!$A$6:$A$505,A80),"Y","N"))</f>
        <v/>
      </c>
      <c r="G80" s="15">
        <f>IF(A80="","",COUNTIF('Register'!$A$6:$A$505,A80))</f>
        <v/>
      </c>
      <c r="H80" s="16" t="n"/>
      <c r="I80" s="16" t="n"/>
      <c r="J80" s="16" t="n"/>
      <c r="K80" s="16" t="n"/>
      <c r="L80" s="16" t="n"/>
      <c r="M80" s="16" t="n"/>
      <c r="N80" s="18" t="n"/>
      <c r="O80" s="16" t="n"/>
      <c r="P80" s="19">
        <f>IF(OR(N80="",O80=""),"",N80-O80-TA_SUB)</f>
        <v/>
      </c>
      <c r="Q80" s="18" t="n"/>
      <c r="R80" s="16" t="n"/>
      <c r="S80" s="18" t="n"/>
      <c r="T80" s="18" t="n"/>
      <c r="U80" s="16" t="n"/>
      <c r="V80" s="16" t="n"/>
      <c r="W80" s="18" t="n"/>
      <c r="X80" s="19">
        <f>IF(Q80="","",Q80+TA_SUB)</f>
        <v/>
      </c>
      <c r="Y80" s="15">
        <f>IF(Q80="","",IF(W80="",DATADATE,W80)-Q80)</f>
        <v/>
      </c>
      <c r="Z80" s="15">
        <f>IF(OR(X80="",W80&lt;&gt;""),"",IF(DATADATE&gt;X80,"OVERDUE",""))</f>
        <v/>
      </c>
      <c r="AA80" s="15">
        <f>IF(OR(W80="",X80=""),"",IF(W80&lt;=X80,"On time","Late"))</f>
        <v/>
      </c>
      <c r="AB80" s="15">
        <f>IF(A80="","",IF(W80="","UR",IF(V80="","UR",V80)))</f>
        <v/>
      </c>
      <c r="AC80" s="16" t="n"/>
      <c r="AD80" s="16" t="n"/>
      <c r="AE80" s="16" t="n"/>
    </row>
    <row r="81">
      <c r="A81" s="15">
        <f>IF(D81="","",PROJ&amp;"-"&amp;B81&amp;"-"&amp;C81&amp;"-"&amp;TEXT(D81,"0000"))</f>
        <v/>
      </c>
      <c r="B81" s="16" t="n"/>
      <c r="C81" s="16" t="n"/>
      <c r="D81" s="16" t="n"/>
      <c r="E81" s="17" t="n"/>
      <c r="F81" s="15">
        <f>IF(A81="","",IF(E81=_xlfn.MAXIFS('Register'!$E$6:$E$505,'Register'!$A$6:$A$505,A81),"Y","N"))</f>
        <v/>
      </c>
      <c r="G81" s="15">
        <f>IF(A81="","",COUNTIF('Register'!$A$6:$A$505,A81))</f>
        <v/>
      </c>
      <c r="H81" s="16" t="n"/>
      <c r="I81" s="16" t="n"/>
      <c r="J81" s="16" t="n"/>
      <c r="K81" s="16" t="n"/>
      <c r="L81" s="16" t="n"/>
      <c r="M81" s="16" t="n"/>
      <c r="N81" s="18" t="n"/>
      <c r="O81" s="16" t="n"/>
      <c r="P81" s="19">
        <f>IF(OR(N81="",O81=""),"",N81-O81-TA_SUB)</f>
        <v/>
      </c>
      <c r="Q81" s="18" t="n"/>
      <c r="R81" s="16" t="n"/>
      <c r="S81" s="18" t="n"/>
      <c r="T81" s="18" t="n"/>
      <c r="U81" s="16" t="n"/>
      <c r="V81" s="16" t="n"/>
      <c r="W81" s="18" t="n"/>
      <c r="X81" s="19">
        <f>IF(Q81="","",Q81+TA_SUB)</f>
        <v/>
      </c>
      <c r="Y81" s="15">
        <f>IF(Q81="","",IF(W81="",DATADATE,W81)-Q81)</f>
        <v/>
      </c>
      <c r="Z81" s="15">
        <f>IF(OR(X81="",W81&lt;&gt;""),"",IF(DATADATE&gt;X81,"OVERDUE",""))</f>
        <v/>
      </c>
      <c r="AA81" s="15">
        <f>IF(OR(W81="",X81=""),"",IF(W81&lt;=X81,"On time","Late"))</f>
        <v/>
      </c>
      <c r="AB81" s="15">
        <f>IF(A81="","",IF(W81="","UR",IF(V81="","UR",V81)))</f>
        <v/>
      </c>
      <c r="AC81" s="16" t="n"/>
      <c r="AD81" s="16" t="n"/>
      <c r="AE81" s="16" t="n"/>
    </row>
    <row r="82">
      <c r="A82" s="15">
        <f>IF(D82="","",PROJ&amp;"-"&amp;B82&amp;"-"&amp;C82&amp;"-"&amp;TEXT(D82,"0000"))</f>
        <v/>
      </c>
      <c r="B82" s="16" t="n"/>
      <c r="C82" s="16" t="n"/>
      <c r="D82" s="16" t="n"/>
      <c r="E82" s="17" t="n"/>
      <c r="F82" s="15">
        <f>IF(A82="","",IF(E82=_xlfn.MAXIFS('Register'!$E$6:$E$505,'Register'!$A$6:$A$505,A82),"Y","N"))</f>
        <v/>
      </c>
      <c r="G82" s="15">
        <f>IF(A82="","",COUNTIF('Register'!$A$6:$A$505,A82))</f>
        <v/>
      </c>
      <c r="H82" s="16" t="n"/>
      <c r="I82" s="16" t="n"/>
      <c r="J82" s="16" t="n"/>
      <c r="K82" s="16" t="n"/>
      <c r="L82" s="16" t="n"/>
      <c r="M82" s="16" t="n"/>
      <c r="N82" s="18" t="n"/>
      <c r="O82" s="16" t="n"/>
      <c r="P82" s="19">
        <f>IF(OR(N82="",O82=""),"",N82-O82-TA_SUB)</f>
        <v/>
      </c>
      <c r="Q82" s="18" t="n"/>
      <c r="R82" s="16" t="n"/>
      <c r="S82" s="18" t="n"/>
      <c r="T82" s="18" t="n"/>
      <c r="U82" s="16" t="n"/>
      <c r="V82" s="16" t="n"/>
      <c r="W82" s="18" t="n"/>
      <c r="X82" s="19">
        <f>IF(Q82="","",Q82+TA_SUB)</f>
        <v/>
      </c>
      <c r="Y82" s="15">
        <f>IF(Q82="","",IF(W82="",DATADATE,W82)-Q82)</f>
        <v/>
      </c>
      <c r="Z82" s="15">
        <f>IF(OR(X82="",W82&lt;&gt;""),"",IF(DATADATE&gt;X82,"OVERDUE",""))</f>
        <v/>
      </c>
      <c r="AA82" s="15">
        <f>IF(OR(W82="",X82=""),"",IF(W82&lt;=X82,"On time","Late"))</f>
        <v/>
      </c>
      <c r="AB82" s="15">
        <f>IF(A82="","",IF(W82="","UR",IF(V82="","UR",V82)))</f>
        <v/>
      </c>
      <c r="AC82" s="16" t="n"/>
      <c r="AD82" s="16" t="n"/>
      <c r="AE82" s="16" t="n"/>
    </row>
    <row r="83">
      <c r="A83" s="15">
        <f>IF(D83="","",PROJ&amp;"-"&amp;B83&amp;"-"&amp;C83&amp;"-"&amp;TEXT(D83,"0000"))</f>
        <v/>
      </c>
      <c r="B83" s="16" t="n"/>
      <c r="C83" s="16" t="n"/>
      <c r="D83" s="16" t="n"/>
      <c r="E83" s="17" t="n"/>
      <c r="F83" s="15">
        <f>IF(A83="","",IF(E83=_xlfn.MAXIFS('Register'!$E$6:$E$505,'Register'!$A$6:$A$505,A83),"Y","N"))</f>
        <v/>
      </c>
      <c r="G83" s="15">
        <f>IF(A83="","",COUNTIF('Register'!$A$6:$A$505,A83))</f>
        <v/>
      </c>
      <c r="H83" s="16" t="n"/>
      <c r="I83" s="16" t="n"/>
      <c r="J83" s="16" t="n"/>
      <c r="K83" s="16" t="n"/>
      <c r="L83" s="16" t="n"/>
      <c r="M83" s="16" t="n"/>
      <c r="N83" s="18" t="n"/>
      <c r="O83" s="16" t="n"/>
      <c r="P83" s="19">
        <f>IF(OR(N83="",O83=""),"",N83-O83-TA_SUB)</f>
        <v/>
      </c>
      <c r="Q83" s="18" t="n"/>
      <c r="R83" s="16" t="n"/>
      <c r="S83" s="18" t="n"/>
      <c r="T83" s="18" t="n"/>
      <c r="U83" s="16" t="n"/>
      <c r="V83" s="16" t="n"/>
      <c r="W83" s="18" t="n"/>
      <c r="X83" s="19">
        <f>IF(Q83="","",Q83+TA_SUB)</f>
        <v/>
      </c>
      <c r="Y83" s="15">
        <f>IF(Q83="","",IF(W83="",DATADATE,W83)-Q83)</f>
        <v/>
      </c>
      <c r="Z83" s="15">
        <f>IF(OR(X83="",W83&lt;&gt;""),"",IF(DATADATE&gt;X83,"OVERDUE",""))</f>
        <v/>
      </c>
      <c r="AA83" s="15">
        <f>IF(OR(W83="",X83=""),"",IF(W83&lt;=X83,"On time","Late"))</f>
        <v/>
      </c>
      <c r="AB83" s="15">
        <f>IF(A83="","",IF(W83="","UR",IF(V83="","UR",V83)))</f>
        <v/>
      </c>
      <c r="AC83" s="16" t="n"/>
      <c r="AD83" s="16" t="n"/>
      <c r="AE83" s="16" t="n"/>
    </row>
    <row r="84">
      <c r="A84" s="15">
        <f>IF(D84="","",PROJ&amp;"-"&amp;B84&amp;"-"&amp;C84&amp;"-"&amp;TEXT(D84,"0000"))</f>
        <v/>
      </c>
      <c r="B84" s="16" t="n"/>
      <c r="C84" s="16" t="n"/>
      <c r="D84" s="16" t="n"/>
      <c r="E84" s="17" t="n"/>
      <c r="F84" s="15">
        <f>IF(A84="","",IF(E84=_xlfn.MAXIFS('Register'!$E$6:$E$505,'Register'!$A$6:$A$505,A84),"Y","N"))</f>
        <v/>
      </c>
      <c r="G84" s="15">
        <f>IF(A84="","",COUNTIF('Register'!$A$6:$A$505,A84))</f>
        <v/>
      </c>
      <c r="H84" s="16" t="n"/>
      <c r="I84" s="16" t="n"/>
      <c r="J84" s="16" t="n"/>
      <c r="K84" s="16" t="n"/>
      <c r="L84" s="16" t="n"/>
      <c r="M84" s="16" t="n"/>
      <c r="N84" s="18" t="n"/>
      <c r="O84" s="16" t="n"/>
      <c r="P84" s="19">
        <f>IF(OR(N84="",O84=""),"",N84-O84-TA_SUB)</f>
        <v/>
      </c>
      <c r="Q84" s="18" t="n"/>
      <c r="R84" s="16" t="n"/>
      <c r="S84" s="18" t="n"/>
      <c r="T84" s="18" t="n"/>
      <c r="U84" s="16" t="n"/>
      <c r="V84" s="16" t="n"/>
      <c r="W84" s="18" t="n"/>
      <c r="X84" s="19">
        <f>IF(Q84="","",Q84+TA_SUB)</f>
        <v/>
      </c>
      <c r="Y84" s="15">
        <f>IF(Q84="","",IF(W84="",DATADATE,W84)-Q84)</f>
        <v/>
      </c>
      <c r="Z84" s="15">
        <f>IF(OR(X84="",W84&lt;&gt;""),"",IF(DATADATE&gt;X84,"OVERDUE",""))</f>
        <v/>
      </c>
      <c r="AA84" s="15">
        <f>IF(OR(W84="",X84=""),"",IF(W84&lt;=X84,"On time","Late"))</f>
        <v/>
      </c>
      <c r="AB84" s="15">
        <f>IF(A84="","",IF(W84="","UR",IF(V84="","UR",V84)))</f>
        <v/>
      </c>
      <c r="AC84" s="16" t="n"/>
      <c r="AD84" s="16" t="n"/>
      <c r="AE84" s="16" t="n"/>
    </row>
    <row r="85">
      <c r="A85" s="15">
        <f>IF(D85="","",PROJ&amp;"-"&amp;B85&amp;"-"&amp;C85&amp;"-"&amp;TEXT(D85,"0000"))</f>
        <v/>
      </c>
      <c r="B85" s="16" t="n"/>
      <c r="C85" s="16" t="n"/>
      <c r="D85" s="16" t="n"/>
      <c r="E85" s="17" t="n"/>
      <c r="F85" s="15">
        <f>IF(A85="","",IF(E85=_xlfn.MAXIFS('Register'!$E$6:$E$505,'Register'!$A$6:$A$505,A85),"Y","N"))</f>
        <v/>
      </c>
      <c r="G85" s="15">
        <f>IF(A85="","",COUNTIF('Register'!$A$6:$A$505,A85))</f>
        <v/>
      </c>
      <c r="H85" s="16" t="n"/>
      <c r="I85" s="16" t="n"/>
      <c r="J85" s="16" t="n"/>
      <c r="K85" s="16" t="n"/>
      <c r="L85" s="16" t="n"/>
      <c r="M85" s="16" t="n"/>
      <c r="N85" s="18" t="n"/>
      <c r="O85" s="16" t="n"/>
      <c r="P85" s="19">
        <f>IF(OR(N85="",O85=""),"",N85-O85-TA_SUB)</f>
        <v/>
      </c>
      <c r="Q85" s="18" t="n"/>
      <c r="R85" s="16" t="n"/>
      <c r="S85" s="18" t="n"/>
      <c r="T85" s="18" t="n"/>
      <c r="U85" s="16" t="n"/>
      <c r="V85" s="16" t="n"/>
      <c r="W85" s="18" t="n"/>
      <c r="X85" s="19">
        <f>IF(Q85="","",Q85+TA_SUB)</f>
        <v/>
      </c>
      <c r="Y85" s="15">
        <f>IF(Q85="","",IF(W85="",DATADATE,W85)-Q85)</f>
        <v/>
      </c>
      <c r="Z85" s="15">
        <f>IF(OR(X85="",W85&lt;&gt;""),"",IF(DATADATE&gt;X85,"OVERDUE",""))</f>
        <v/>
      </c>
      <c r="AA85" s="15">
        <f>IF(OR(W85="",X85=""),"",IF(W85&lt;=X85,"On time","Late"))</f>
        <v/>
      </c>
      <c r="AB85" s="15">
        <f>IF(A85="","",IF(W85="","UR",IF(V85="","UR",V85)))</f>
        <v/>
      </c>
      <c r="AC85" s="16" t="n"/>
      <c r="AD85" s="16" t="n"/>
      <c r="AE85" s="16" t="n"/>
    </row>
    <row r="86">
      <c r="A86" s="15">
        <f>IF(D86="","",PROJ&amp;"-"&amp;B86&amp;"-"&amp;C86&amp;"-"&amp;TEXT(D86,"0000"))</f>
        <v/>
      </c>
      <c r="B86" s="16" t="n"/>
      <c r="C86" s="16" t="n"/>
      <c r="D86" s="16" t="n"/>
      <c r="E86" s="17" t="n"/>
      <c r="F86" s="15">
        <f>IF(A86="","",IF(E86=_xlfn.MAXIFS('Register'!$E$6:$E$505,'Register'!$A$6:$A$505,A86),"Y","N"))</f>
        <v/>
      </c>
      <c r="G86" s="15">
        <f>IF(A86="","",COUNTIF('Register'!$A$6:$A$505,A86))</f>
        <v/>
      </c>
      <c r="H86" s="16" t="n"/>
      <c r="I86" s="16" t="n"/>
      <c r="J86" s="16" t="n"/>
      <c r="K86" s="16" t="n"/>
      <c r="L86" s="16" t="n"/>
      <c r="M86" s="16" t="n"/>
      <c r="N86" s="18" t="n"/>
      <c r="O86" s="16" t="n"/>
      <c r="P86" s="19">
        <f>IF(OR(N86="",O86=""),"",N86-O86-TA_SUB)</f>
        <v/>
      </c>
      <c r="Q86" s="18" t="n"/>
      <c r="R86" s="16" t="n"/>
      <c r="S86" s="18" t="n"/>
      <c r="T86" s="18" t="n"/>
      <c r="U86" s="16" t="n"/>
      <c r="V86" s="16" t="n"/>
      <c r="W86" s="18" t="n"/>
      <c r="X86" s="19">
        <f>IF(Q86="","",Q86+TA_SUB)</f>
        <v/>
      </c>
      <c r="Y86" s="15">
        <f>IF(Q86="","",IF(W86="",DATADATE,W86)-Q86)</f>
        <v/>
      </c>
      <c r="Z86" s="15">
        <f>IF(OR(X86="",W86&lt;&gt;""),"",IF(DATADATE&gt;X86,"OVERDUE",""))</f>
        <v/>
      </c>
      <c r="AA86" s="15">
        <f>IF(OR(W86="",X86=""),"",IF(W86&lt;=X86,"On time","Late"))</f>
        <v/>
      </c>
      <c r="AB86" s="15">
        <f>IF(A86="","",IF(W86="","UR",IF(V86="","UR",V86)))</f>
        <v/>
      </c>
      <c r="AC86" s="16" t="n"/>
      <c r="AD86" s="16" t="n"/>
      <c r="AE86" s="16" t="n"/>
    </row>
    <row r="87">
      <c r="A87" s="15">
        <f>IF(D87="","",PROJ&amp;"-"&amp;B87&amp;"-"&amp;C87&amp;"-"&amp;TEXT(D87,"0000"))</f>
        <v/>
      </c>
      <c r="B87" s="16" t="n"/>
      <c r="C87" s="16" t="n"/>
      <c r="D87" s="16" t="n"/>
      <c r="E87" s="17" t="n"/>
      <c r="F87" s="15">
        <f>IF(A87="","",IF(E87=_xlfn.MAXIFS('Register'!$E$6:$E$505,'Register'!$A$6:$A$505,A87),"Y","N"))</f>
        <v/>
      </c>
      <c r="G87" s="15">
        <f>IF(A87="","",COUNTIF('Register'!$A$6:$A$505,A87))</f>
        <v/>
      </c>
      <c r="H87" s="16" t="n"/>
      <c r="I87" s="16" t="n"/>
      <c r="J87" s="16" t="n"/>
      <c r="K87" s="16" t="n"/>
      <c r="L87" s="16" t="n"/>
      <c r="M87" s="16" t="n"/>
      <c r="N87" s="18" t="n"/>
      <c r="O87" s="16" t="n"/>
      <c r="P87" s="19">
        <f>IF(OR(N87="",O87=""),"",N87-O87-TA_SUB)</f>
        <v/>
      </c>
      <c r="Q87" s="18" t="n"/>
      <c r="R87" s="16" t="n"/>
      <c r="S87" s="18" t="n"/>
      <c r="T87" s="18" t="n"/>
      <c r="U87" s="16" t="n"/>
      <c r="V87" s="16" t="n"/>
      <c r="W87" s="18" t="n"/>
      <c r="X87" s="19">
        <f>IF(Q87="","",Q87+TA_SUB)</f>
        <v/>
      </c>
      <c r="Y87" s="15">
        <f>IF(Q87="","",IF(W87="",DATADATE,W87)-Q87)</f>
        <v/>
      </c>
      <c r="Z87" s="15">
        <f>IF(OR(X87="",W87&lt;&gt;""),"",IF(DATADATE&gt;X87,"OVERDUE",""))</f>
        <v/>
      </c>
      <c r="AA87" s="15">
        <f>IF(OR(W87="",X87=""),"",IF(W87&lt;=X87,"On time","Late"))</f>
        <v/>
      </c>
      <c r="AB87" s="15">
        <f>IF(A87="","",IF(W87="","UR",IF(V87="","UR",V87)))</f>
        <v/>
      </c>
      <c r="AC87" s="16" t="n"/>
      <c r="AD87" s="16" t="n"/>
      <c r="AE87" s="16" t="n"/>
    </row>
    <row r="88">
      <c r="A88" s="15">
        <f>IF(D88="","",PROJ&amp;"-"&amp;B88&amp;"-"&amp;C88&amp;"-"&amp;TEXT(D88,"0000"))</f>
        <v/>
      </c>
      <c r="B88" s="16" t="n"/>
      <c r="C88" s="16" t="n"/>
      <c r="D88" s="16" t="n"/>
      <c r="E88" s="17" t="n"/>
      <c r="F88" s="15">
        <f>IF(A88="","",IF(E88=_xlfn.MAXIFS('Register'!$E$6:$E$505,'Register'!$A$6:$A$505,A88),"Y","N"))</f>
        <v/>
      </c>
      <c r="G88" s="15">
        <f>IF(A88="","",COUNTIF('Register'!$A$6:$A$505,A88))</f>
        <v/>
      </c>
      <c r="H88" s="16" t="n"/>
      <c r="I88" s="16" t="n"/>
      <c r="J88" s="16" t="n"/>
      <c r="K88" s="16" t="n"/>
      <c r="L88" s="16" t="n"/>
      <c r="M88" s="16" t="n"/>
      <c r="N88" s="18" t="n"/>
      <c r="O88" s="16" t="n"/>
      <c r="P88" s="19">
        <f>IF(OR(N88="",O88=""),"",N88-O88-TA_SUB)</f>
        <v/>
      </c>
      <c r="Q88" s="18" t="n"/>
      <c r="R88" s="16" t="n"/>
      <c r="S88" s="18" t="n"/>
      <c r="T88" s="18" t="n"/>
      <c r="U88" s="16" t="n"/>
      <c r="V88" s="16" t="n"/>
      <c r="W88" s="18" t="n"/>
      <c r="X88" s="19">
        <f>IF(Q88="","",Q88+TA_SUB)</f>
        <v/>
      </c>
      <c r="Y88" s="15">
        <f>IF(Q88="","",IF(W88="",DATADATE,W88)-Q88)</f>
        <v/>
      </c>
      <c r="Z88" s="15">
        <f>IF(OR(X88="",W88&lt;&gt;""),"",IF(DATADATE&gt;X88,"OVERDUE",""))</f>
        <v/>
      </c>
      <c r="AA88" s="15">
        <f>IF(OR(W88="",X88=""),"",IF(W88&lt;=X88,"On time","Late"))</f>
        <v/>
      </c>
      <c r="AB88" s="15">
        <f>IF(A88="","",IF(W88="","UR",IF(V88="","UR",V88)))</f>
        <v/>
      </c>
      <c r="AC88" s="16" t="n"/>
      <c r="AD88" s="16" t="n"/>
      <c r="AE88" s="16" t="n"/>
    </row>
    <row r="89">
      <c r="A89" s="15">
        <f>IF(D89="","",PROJ&amp;"-"&amp;B89&amp;"-"&amp;C89&amp;"-"&amp;TEXT(D89,"0000"))</f>
        <v/>
      </c>
      <c r="B89" s="16" t="n"/>
      <c r="C89" s="16" t="n"/>
      <c r="D89" s="16" t="n"/>
      <c r="E89" s="17" t="n"/>
      <c r="F89" s="15">
        <f>IF(A89="","",IF(E89=_xlfn.MAXIFS('Register'!$E$6:$E$505,'Register'!$A$6:$A$505,A89),"Y","N"))</f>
        <v/>
      </c>
      <c r="G89" s="15">
        <f>IF(A89="","",COUNTIF('Register'!$A$6:$A$505,A89))</f>
        <v/>
      </c>
      <c r="H89" s="16" t="n"/>
      <c r="I89" s="16" t="n"/>
      <c r="J89" s="16" t="n"/>
      <c r="K89" s="16" t="n"/>
      <c r="L89" s="16" t="n"/>
      <c r="M89" s="16" t="n"/>
      <c r="N89" s="18" t="n"/>
      <c r="O89" s="16" t="n"/>
      <c r="P89" s="19">
        <f>IF(OR(N89="",O89=""),"",N89-O89-TA_SUB)</f>
        <v/>
      </c>
      <c r="Q89" s="18" t="n"/>
      <c r="R89" s="16" t="n"/>
      <c r="S89" s="18" t="n"/>
      <c r="T89" s="18" t="n"/>
      <c r="U89" s="16" t="n"/>
      <c r="V89" s="16" t="n"/>
      <c r="W89" s="18" t="n"/>
      <c r="X89" s="19">
        <f>IF(Q89="","",Q89+TA_SUB)</f>
        <v/>
      </c>
      <c r="Y89" s="15">
        <f>IF(Q89="","",IF(W89="",DATADATE,W89)-Q89)</f>
        <v/>
      </c>
      <c r="Z89" s="15">
        <f>IF(OR(X89="",W89&lt;&gt;""),"",IF(DATADATE&gt;X89,"OVERDUE",""))</f>
        <v/>
      </c>
      <c r="AA89" s="15">
        <f>IF(OR(W89="",X89=""),"",IF(W89&lt;=X89,"On time","Late"))</f>
        <v/>
      </c>
      <c r="AB89" s="15">
        <f>IF(A89="","",IF(W89="","UR",IF(V89="","UR",V89)))</f>
        <v/>
      </c>
      <c r="AC89" s="16" t="n"/>
      <c r="AD89" s="16" t="n"/>
      <c r="AE89" s="16" t="n"/>
    </row>
    <row r="90">
      <c r="A90" s="15">
        <f>IF(D90="","",PROJ&amp;"-"&amp;B90&amp;"-"&amp;C90&amp;"-"&amp;TEXT(D90,"0000"))</f>
        <v/>
      </c>
      <c r="B90" s="16" t="n"/>
      <c r="C90" s="16" t="n"/>
      <c r="D90" s="16" t="n"/>
      <c r="E90" s="17" t="n"/>
      <c r="F90" s="15">
        <f>IF(A90="","",IF(E90=_xlfn.MAXIFS('Register'!$E$6:$E$505,'Register'!$A$6:$A$505,A90),"Y","N"))</f>
        <v/>
      </c>
      <c r="G90" s="15">
        <f>IF(A90="","",COUNTIF('Register'!$A$6:$A$505,A90))</f>
        <v/>
      </c>
      <c r="H90" s="16" t="n"/>
      <c r="I90" s="16" t="n"/>
      <c r="J90" s="16" t="n"/>
      <c r="K90" s="16" t="n"/>
      <c r="L90" s="16" t="n"/>
      <c r="M90" s="16" t="n"/>
      <c r="N90" s="18" t="n"/>
      <c r="O90" s="16" t="n"/>
      <c r="P90" s="19">
        <f>IF(OR(N90="",O90=""),"",N90-O90-TA_SUB)</f>
        <v/>
      </c>
      <c r="Q90" s="18" t="n"/>
      <c r="R90" s="16" t="n"/>
      <c r="S90" s="18" t="n"/>
      <c r="T90" s="18" t="n"/>
      <c r="U90" s="16" t="n"/>
      <c r="V90" s="16" t="n"/>
      <c r="W90" s="18" t="n"/>
      <c r="X90" s="19">
        <f>IF(Q90="","",Q90+TA_SUB)</f>
        <v/>
      </c>
      <c r="Y90" s="15">
        <f>IF(Q90="","",IF(W90="",DATADATE,W90)-Q90)</f>
        <v/>
      </c>
      <c r="Z90" s="15">
        <f>IF(OR(X90="",W90&lt;&gt;""),"",IF(DATADATE&gt;X90,"OVERDUE",""))</f>
        <v/>
      </c>
      <c r="AA90" s="15">
        <f>IF(OR(W90="",X90=""),"",IF(W90&lt;=X90,"On time","Late"))</f>
        <v/>
      </c>
      <c r="AB90" s="15">
        <f>IF(A90="","",IF(W90="","UR",IF(V90="","UR",V90)))</f>
        <v/>
      </c>
      <c r="AC90" s="16" t="n"/>
      <c r="AD90" s="16" t="n"/>
      <c r="AE90" s="16" t="n"/>
    </row>
    <row r="91">
      <c r="A91" s="15">
        <f>IF(D91="","",PROJ&amp;"-"&amp;B91&amp;"-"&amp;C91&amp;"-"&amp;TEXT(D91,"0000"))</f>
        <v/>
      </c>
      <c r="B91" s="16" t="n"/>
      <c r="C91" s="16" t="n"/>
      <c r="D91" s="16" t="n"/>
      <c r="E91" s="17" t="n"/>
      <c r="F91" s="15">
        <f>IF(A91="","",IF(E91=_xlfn.MAXIFS('Register'!$E$6:$E$505,'Register'!$A$6:$A$505,A91),"Y","N"))</f>
        <v/>
      </c>
      <c r="G91" s="15">
        <f>IF(A91="","",COUNTIF('Register'!$A$6:$A$505,A91))</f>
        <v/>
      </c>
      <c r="H91" s="16" t="n"/>
      <c r="I91" s="16" t="n"/>
      <c r="J91" s="16" t="n"/>
      <c r="K91" s="16" t="n"/>
      <c r="L91" s="16" t="n"/>
      <c r="M91" s="16" t="n"/>
      <c r="N91" s="18" t="n"/>
      <c r="O91" s="16" t="n"/>
      <c r="P91" s="19">
        <f>IF(OR(N91="",O91=""),"",N91-O91-TA_SUB)</f>
        <v/>
      </c>
      <c r="Q91" s="18" t="n"/>
      <c r="R91" s="16" t="n"/>
      <c r="S91" s="18" t="n"/>
      <c r="T91" s="18" t="n"/>
      <c r="U91" s="16" t="n"/>
      <c r="V91" s="16" t="n"/>
      <c r="W91" s="18" t="n"/>
      <c r="X91" s="19">
        <f>IF(Q91="","",Q91+TA_SUB)</f>
        <v/>
      </c>
      <c r="Y91" s="15">
        <f>IF(Q91="","",IF(W91="",DATADATE,W91)-Q91)</f>
        <v/>
      </c>
      <c r="Z91" s="15">
        <f>IF(OR(X91="",W91&lt;&gt;""),"",IF(DATADATE&gt;X91,"OVERDUE",""))</f>
        <v/>
      </c>
      <c r="AA91" s="15">
        <f>IF(OR(W91="",X91=""),"",IF(W91&lt;=X91,"On time","Late"))</f>
        <v/>
      </c>
      <c r="AB91" s="15">
        <f>IF(A91="","",IF(W91="","UR",IF(V91="","UR",V91)))</f>
        <v/>
      </c>
      <c r="AC91" s="16" t="n"/>
      <c r="AD91" s="16" t="n"/>
      <c r="AE91" s="16" t="n"/>
    </row>
    <row r="92">
      <c r="A92" s="15">
        <f>IF(D92="","",PROJ&amp;"-"&amp;B92&amp;"-"&amp;C92&amp;"-"&amp;TEXT(D92,"0000"))</f>
        <v/>
      </c>
      <c r="B92" s="16" t="n"/>
      <c r="C92" s="16" t="n"/>
      <c r="D92" s="16" t="n"/>
      <c r="E92" s="17" t="n"/>
      <c r="F92" s="15">
        <f>IF(A92="","",IF(E92=_xlfn.MAXIFS('Register'!$E$6:$E$505,'Register'!$A$6:$A$505,A92),"Y","N"))</f>
        <v/>
      </c>
      <c r="G92" s="15">
        <f>IF(A92="","",COUNTIF('Register'!$A$6:$A$505,A92))</f>
        <v/>
      </c>
      <c r="H92" s="16" t="n"/>
      <c r="I92" s="16" t="n"/>
      <c r="J92" s="16" t="n"/>
      <c r="K92" s="16" t="n"/>
      <c r="L92" s="16" t="n"/>
      <c r="M92" s="16" t="n"/>
      <c r="N92" s="18" t="n"/>
      <c r="O92" s="16" t="n"/>
      <c r="P92" s="19">
        <f>IF(OR(N92="",O92=""),"",N92-O92-TA_SUB)</f>
        <v/>
      </c>
      <c r="Q92" s="18" t="n"/>
      <c r="R92" s="16" t="n"/>
      <c r="S92" s="18" t="n"/>
      <c r="T92" s="18" t="n"/>
      <c r="U92" s="16" t="n"/>
      <c r="V92" s="16" t="n"/>
      <c r="W92" s="18" t="n"/>
      <c r="X92" s="19">
        <f>IF(Q92="","",Q92+TA_SUB)</f>
        <v/>
      </c>
      <c r="Y92" s="15">
        <f>IF(Q92="","",IF(W92="",DATADATE,W92)-Q92)</f>
        <v/>
      </c>
      <c r="Z92" s="15">
        <f>IF(OR(X92="",W92&lt;&gt;""),"",IF(DATADATE&gt;X92,"OVERDUE",""))</f>
        <v/>
      </c>
      <c r="AA92" s="15">
        <f>IF(OR(W92="",X92=""),"",IF(W92&lt;=X92,"On time","Late"))</f>
        <v/>
      </c>
      <c r="AB92" s="15">
        <f>IF(A92="","",IF(W92="","UR",IF(V92="","UR",V92)))</f>
        <v/>
      </c>
      <c r="AC92" s="16" t="n"/>
      <c r="AD92" s="16" t="n"/>
      <c r="AE92" s="16" t="n"/>
    </row>
    <row r="93">
      <c r="A93" s="15">
        <f>IF(D93="","",PROJ&amp;"-"&amp;B93&amp;"-"&amp;C93&amp;"-"&amp;TEXT(D93,"0000"))</f>
        <v/>
      </c>
      <c r="B93" s="16" t="n"/>
      <c r="C93" s="16" t="n"/>
      <c r="D93" s="16" t="n"/>
      <c r="E93" s="17" t="n"/>
      <c r="F93" s="15">
        <f>IF(A93="","",IF(E93=_xlfn.MAXIFS('Register'!$E$6:$E$505,'Register'!$A$6:$A$505,A93),"Y","N"))</f>
        <v/>
      </c>
      <c r="G93" s="15">
        <f>IF(A93="","",COUNTIF('Register'!$A$6:$A$505,A93))</f>
        <v/>
      </c>
      <c r="H93" s="16" t="n"/>
      <c r="I93" s="16" t="n"/>
      <c r="J93" s="16" t="n"/>
      <c r="K93" s="16" t="n"/>
      <c r="L93" s="16" t="n"/>
      <c r="M93" s="16" t="n"/>
      <c r="N93" s="18" t="n"/>
      <c r="O93" s="16" t="n"/>
      <c r="P93" s="19">
        <f>IF(OR(N93="",O93=""),"",N93-O93-TA_SUB)</f>
        <v/>
      </c>
      <c r="Q93" s="18" t="n"/>
      <c r="R93" s="16" t="n"/>
      <c r="S93" s="18" t="n"/>
      <c r="T93" s="18" t="n"/>
      <c r="U93" s="16" t="n"/>
      <c r="V93" s="16" t="n"/>
      <c r="W93" s="18" t="n"/>
      <c r="X93" s="19">
        <f>IF(Q93="","",Q93+TA_SUB)</f>
        <v/>
      </c>
      <c r="Y93" s="15">
        <f>IF(Q93="","",IF(W93="",DATADATE,W93)-Q93)</f>
        <v/>
      </c>
      <c r="Z93" s="15">
        <f>IF(OR(X93="",W93&lt;&gt;""),"",IF(DATADATE&gt;X93,"OVERDUE",""))</f>
        <v/>
      </c>
      <c r="AA93" s="15">
        <f>IF(OR(W93="",X93=""),"",IF(W93&lt;=X93,"On time","Late"))</f>
        <v/>
      </c>
      <c r="AB93" s="15">
        <f>IF(A93="","",IF(W93="","UR",IF(V93="","UR",V93)))</f>
        <v/>
      </c>
      <c r="AC93" s="16" t="n"/>
      <c r="AD93" s="16" t="n"/>
      <c r="AE93" s="16" t="n"/>
    </row>
    <row r="94">
      <c r="A94" s="15">
        <f>IF(D94="","",PROJ&amp;"-"&amp;B94&amp;"-"&amp;C94&amp;"-"&amp;TEXT(D94,"0000"))</f>
        <v/>
      </c>
      <c r="B94" s="16" t="n"/>
      <c r="C94" s="16" t="n"/>
      <c r="D94" s="16" t="n"/>
      <c r="E94" s="17" t="n"/>
      <c r="F94" s="15">
        <f>IF(A94="","",IF(E94=_xlfn.MAXIFS('Register'!$E$6:$E$505,'Register'!$A$6:$A$505,A94),"Y","N"))</f>
        <v/>
      </c>
      <c r="G94" s="15">
        <f>IF(A94="","",COUNTIF('Register'!$A$6:$A$505,A94))</f>
        <v/>
      </c>
      <c r="H94" s="16" t="n"/>
      <c r="I94" s="16" t="n"/>
      <c r="J94" s="16" t="n"/>
      <c r="K94" s="16" t="n"/>
      <c r="L94" s="16" t="n"/>
      <c r="M94" s="16" t="n"/>
      <c r="N94" s="18" t="n"/>
      <c r="O94" s="16" t="n"/>
      <c r="P94" s="19">
        <f>IF(OR(N94="",O94=""),"",N94-O94-TA_SUB)</f>
        <v/>
      </c>
      <c r="Q94" s="18" t="n"/>
      <c r="R94" s="16" t="n"/>
      <c r="S94" s="18" t="n"/>
      <c r="T94" s="18" t="n"/>
      <c r="U94" s="16" t="n"/>
      <c r="V94" s="16" t="n"/>
      <c r="W94" s="18" t="n"/>
      <c r="X94" s="19">
        <f>IF(Q94="","",Q94+TA_SUB)</f>
        <v/>
      </c>
      <c r="Y94" s="15">
        <f>IF(Q94="","",IF(W94="",DATADATE,W94)-Q94)</f>
        <v/>
      </c>
      <c r="Z94" s="15">
        <f>IF(OR(X94="",W94&lt;&gt;""),"",IF(DATADATE&gt;X94,"OVERDUE",""))</f>
        <v/>
      </c>
      <c r="AA94" s="15">
        <f>IF(OR(W94="",X94=""),"",IF(W94&lt;=X94,"On time","Late"))</f>
        <v/>
      </c>
      <c r="AB94" s="15">
        <f>IF(A94="","",IF(W94="","UR",IF(V94="","UR",V94)))</f>
        <v/>
      </c>
      <c r="AC94" s="16" t="n"/>
      <c r="AD94" s="16" t="n"/>
      <c r="AE94" s="16" t="n"/>
    </row>
    <row r="95">
      <c r="A95" s="15">
        <f>IF(D95="","",PROJ&amp;"-"&amp;B95&amp;"-"&amp;C95&amp;"-"&amp;TEXT(D95,"0000"))</f>
        <v/>
      </c>
      <c r="B95" s="16" t="n"/>
      <c r="C95" s="16" t="n"/>
      <c r="D95" s="16" t="n"/>
      <c r="E95" s="17" t="n"/>
      <c r="F95" s="15">
        <f>IF(A95="","",IF(E95=_xlfn.MAXIFS('Register'!$E$6:$E$505,'Register'!$A$6:$A$505,A95),"Y","N"))</f>
        <v/>
      </c>
      <c r="G95" s="15">
        <f>IF(A95="","",COUNTIF('Register'!$A$6:$A$505,A95))</f>
        <v/>
      </c>
      <c r="H95" s="16" t="n"/>
      <c r="I95" s="16" t="n"/>
      <c r="J95" s="16" t="n"/>
      <c r="K95" s="16" t="n"/>
      <c r="L95" s="16" t="n"/>
      <c r="M95" s="16" t="n"/>
      <c r="N95" s="18" t="n"/>
      <c r="O95" s="16" t="n"/>
      <c r="P95" s="19">
        <f>IF(OR(N95="",O95=""),"",N95-O95-TA_SUB)</f>
        <v/>
      </c>
      <c r="Q95" s="18" t="n"/>
      <c r="R95" s="16" t="n"/>
      <c r="S95" s="18" t="n"/>
      <c r="T95" s="18" t="n"/>
      <c r="U95" s="16" t="n"/>
      <c r="V95" s="16" t="n"/>
      <c r="W95" s="18" t="n"/>
      <c r="X95" s="19">
        <f>IF(Q95="","",Q95+TA_SUB)</f>
        <v/>
      </c>
      <c r="Y95" s="15">
        <f>IF(Q95="","",IF(W95="",DATADATE,W95)-Q95)</f>
        <v/>
      </c>
      <c r="Z95" s="15">
        <f>IF(OR(X95="",W95&lt;&gt;""),"",IF(DATADATE&gt;X95,"OVERDUE",""))</f>
        <v/>
      </c>
      <c r="AA95" s="15">
        <f>IF(OR(W95="",X95=""),"",IF(W95&lt;=X95,"On time","Late"))</f>
        <v/>
      </c>
      <c r="AB95" s="15">
        <f>IF(A95="","",IF(W95="","UR",IF(V95="","UR",V95)))</f>
        <v/>
      </c>
      <c r="AC95" s="16" t="n"/>
      <c r="AD95" s="16" t="n"/>
      <c r="AE95" s="16" t="n"/>
    </row>
    <row r="96">
      <c r="A96" s="15">
        <f>IF(D96="","",PROJ&amp;"-"&amp;B96&amp;"-"&amp;C96&amp;"-"&amp;TEXT(D96,"0000"))</f>
        <v/>
      </c>
      <c r="B96" s="16" t="n"/>
      <c r="C96" s="16" t="n"/>
      <c r="D96" s="16" t="n"/>
      <c r="E96" s="17" t="n"/>
      <c r="F96" s="15">
        <f>IF(A96="","",IF(E96=_xlfn.MAXIFS('Register'!$E$6:$E$505,'Register'!$A$6:$A$505,A96),"Y","N"))</f>
        <v/>
      </c>
      <c r="G96" s="15">
        <f>IF(A96="","",COUNTIF('Register'!$A$6:$A$505,A96))</f>
        <v/>
      </c>
      <c r="H96" s="16" t="n"/>
      <c r="I96" s="16" t="n"/>
      <c r="J96" s="16" t="n"/>
      <c r="K96" s="16" t="n"/>
      <c r="L96" s="16" t="n"/>
      <c r="M96" s="16" t="n"/>
      <c r="N96" s="18" t="n"/>
      <c r="O96" s="16" t="n"/>
      <c r="P96" s="19">
        <f>IF(OR(N96="",O96=""),"",N96-O96-TA_SUB)</f>
        <v/>
      </c>
      <c r="Q96" s="18" t="n"/>
      <c r="R96" s="16" t="n"/>
      <c r="S96" s="18" t="n"/>
      <c r="T96" s="18" t="n"/>
      <c r="U96" s="16" t="n"/>
      <c r="V96" s="16" t="n"/>
      <c r="W96" s="18" t="n"/>
      <c r="X96" s="19">
        <f>IF(Q96="","",Q96+TA_SUB)</f>
        <v/>
      </c>
      <c r="Y96" s="15">
        <f>IF(Q96="","",IF(W96="",DATADATE,W96)-Q96)</f>
        <v/>
      </c>
      <c r="Z96" s="15">
        <f>IF(OR(X96="",W96&lt;&gt;""),"",IF(DATADATE&gt;X96,"OVERDUE",""))</f>
        <v/>
      </c>
      <c r="AA96" s="15">
        <f>IF(OR(W96="",X96=""),"",IF(W96&lt;=X96,"On time","Late"))</f>
        <v/>
      </c>
      <c r="AB96" s="15">
        <f>IF(A96="","",IF(W96="","UR",IF(V96="","UR",V96)))</f>
        <v/>
      </c>
      <c r="AC96" s="16" t="n"/>
      <c r="AD96" s="16" t="n"/>
      <c r="AE96" s="16" t="n"/>
    </row>
    <row r="97">
      <c r="A97" s="15">
        <f>IF(D97="","",PROJ&amp;"-"&amp;B97&amp;"-"&amp;C97&amp;"-"&amp;TEXT(D97,"0000"))</f>
        <v/>
      </c>
      <c r="B97" s="16" t="n"/>
      <c r="C97" s="16" t="n"/>
      <c r="D97" s="16" t="n"/>
      <c r="E97" s="17" t="n"/>
      <c r="F97" s="15">
        <f>IF(A97="","",IF(E97=_xlfn.MAXIFS('Register'!$E$6:$E$505,'Register'!$A$6:$A$505,A97),"Y","N"))</f>
        <v/>
      </c>
      <c r="G97" s="15">
        <f>IF(A97="","",COUNTIF('Register'!$A$6:$A$505,A97))</f>
        <v/>
      </c>
      <c r="H97" s="16" t="n"/>
      <c r="I97" s="16" t="n"/>
      <c r="J97" s="16" t="n"/>
      <c r="K97" s="16" t="n"/>
      <c r="L97" s="16" t="n"/>
      <c r="M97" s="16" t="n"/>
      <c r="N97" s="18" t="n"/>
      <c r="O97" s="16" t="n"/>
      <c r="P97" s="19">
        <f>IF(OR(N97="",O97=""),"",N97-O97-TA_SUB)</f>
        <v/>
      </c>
      <c r="Q97" s="18" t="n"/>
      <c r="R97" s="16" t="n"/>
      <c r="S97" s="18" t="n"/>
      <c r="T97" s="18" t="n"/>
      <c r="U97" s="16" t="n"/>
      <c r="V97" s="16" t="n"/>
      <c r="W97" s="18" t="n"/>
      <c r="X97" s="19">
        <f>IF(Q97="","",Q97+TA_SUB)</f>
        <v/>
      </c>
      <c r="Y97" s="15">
        <f>IF(Q97="","",IF(W97="",DATADATE,W97)-Q97)</f>
        <v/>
      </c>
      <c r="Z97" s="15">
        <f>IF(OR(X97="",W97&lt;&gt;""),"",IF(DATADATE&gt;X97,"OVERDUE",""))</f>
        <v/>
      </c>
      <c r="AA97" s="15">
        <f>IF(OR(W97="",X97=""),"",IF(W97&lt;=X97,"On time","Late"))</f>
        <v/>
      </c>
      <c r="AB97" s="15">
        <f>IF(A97="","",IF(W97="","UR",IF(V97="","UR",V97)))</f>
        <v/>
      </c>
      <c r="AC97" s="16" t="n"/>
      <c r="AD97" s="16" t="n"/>
      <c r="AE97" s="16" t="n"/>
    </row>
    <row r="98">
      <c r="A98" s="15">
        <f>IF(D98="","",PROJ&amp;"-"&amp;B98&amp;"-"&amp;C98&amp;"-"&amp;TEXT(D98,"0000"))</f>
        <v/>
      </c>
      <c r="B98" s="16" t="n"/>
      <c r="C98" s="16" t="n"/>
      <c r="D98" s="16" t="n"/>
      <c r="E98" s="17" t="n"/>
      <c r="F98" s="15">
        <f>IF(A98="","",IF(E98=_xlfn.MAXIFS('Register'!$E$6:$E$505,'Register'!$A$6:$A$505,A98),"Y","N"))</f>
        <v/>
      </c>
      <c r="G98" s="15">
        <f>IF(A98="","",COUNTIF('Register'!$A$6:$A$505,A98))</f>
        <v/>
      </c>
      <c r="H98" s="16" t="n"/>
      <c r="I98" s="16" t="n"/>
      <c r="J98" s="16" t="n"/>
      <c r="K98" s="16" t="n"/>
      <c r="L98" s="16" t="n"/>
      <c r="M98" s="16" t="n"/>
      <c r="N98" s="18" t="n"/>
      <c r="O98" s="16" t="n"/>
      <c r="P98" s="19">
        <f>IF(OR(N98="",O98=""),"",N98-O98-TA_SUB)</f>
        <v/>
      </c>
      <c r="Q98" s="18" t="n"/>
      <c r="R98" s="16" t="n"/>
      <c r="S98" s="18" t="n"/>
      <c r="T98" s="18" t="n"/>
      <c r="U98" s="16" t="n"/>
      <c r="V98" s="16" t="n"/>
      <c r="W98" s="18" t="n"/>
      <c r="X98" s="19">
        <f>IF(Q98="","",Q98+TA_SUB)</f>
        <v/>
      </c>
      <c r="Y98" s="15">
        <f>IF(Q98="","",IF(W98="",DATADATE,W98)-Q98)</f>
        <v/>
      </c>
      <c r="Z98" s="15">
        <f>IF(OR(X98="",W98&lt;&gt;""),"",IF(DATADATE&gt;X98,"OVERDUE",""))</f>
        <v/>
      </c>
      <c r="AA98" s="15">
        <f>IF(OR(W98="",X98=""),"",IF(W98&lt;=X98,"On time","Late"))</f>
        <v/>
      </c>
      <c r="AB98" s="15">
        <f>IF(A98="","",IF(W98="","UR",IF(V98="","UR",V98)))</f>
        <v/>
      </c>
      <c r="AC98" s="16" t="n"/>
      <c r="AD98" s="16" t="n"/>
      <c r="AE98" s="16" t="n"/>
    </row>
    <row r="99">
      <c r="A99" s="15">
        <f>IF(D99="","",PROJ&amp;"-"&amp;B99&amp;"-"&amp;C99&amp;"-"&amp;TEXT(D99,"0000"))</f>
        <v/>
      </c>
      <c r="B99" s="16" t="n"/>
      <c r="C99" s="16" t="n"/>
      <c r="D99" s="16" t="n"/>
      <c r="E99" s="17" t="n"/>
      <c r="F99" s="15">
        <f>IF(A99="","",IF(E99=_xlfn.MAXIFS('Register'!$E$6:$E$505,'Register'!$A$6:$A$505,A99),"Y","N"))</f>
        <v/>
      </c>
      <c r="G99" s="15">
        <f>IF(A99="","",COUNTIF('Register'!$A$6:$A$505,A99))</f>
        <v/>
      </c>
      <c r="H99" s="16" t="n"/>
      <c r="I99" s="16" t="n"/>
      <c r="J99" s="16" t="n"/>
      <c r="K99" s="16" t="n"/>
      <c r="L99" s="16" t="n"/>
      <c r="M99" s="16" t="n"/>
      <c r="N99" s="18" t="n"/>
      <c r="O99" s="16" t="n"/>
      <c r="P99" s="19">
        <f>IF(OR(N99="",O99=""),"",N99-O99-TA_SUB)</f>
        <v/>
      </c>
      <c r="Q99" s="18" t="n"/>
      <c r="R99" s="16" t="n"/>
      <c r="S99" s="18" t="n"/>
      <c r="T99" s="18" t="n"/>
      <c r="U99" s="16" t="n"/>
      <c r="V99" s="16" t="n"/>
      <c r="W99" s="18" t="n"/>
      <c r="X99" s="19">
        <f>IF(Q99="","",Q99+TA_SUB)</f>
        <v/>
      </c>
      <c r="Y99" s="15">
        <f>IF(Q99="","",IF(W99="",DATADATE,W99)-Q99)</f>
        <v/>
      </c>
      <c r="Z99" s="15">
        <f>IF(OR(X99="",W99&lt;&gt;""),"",IF(DATADATE&gt;X99,"OVERDUE",""))</f>
        <v/>
      </c>
      <c r="AA99" s="15">
        <f>IF(OR(W99="",X99=""),"",IF(W99&lt;=X99,"On time","Late"))</f>
        <v/>
      </c>
      <c r="AB99" s="15">
        <f>IF(A99="","",IF(W99="","UR",IF(V99="","UR",V99)))</f>
        <v/>
      </c>
      <c r="AC99" s="16" t="n"/>
      <c r="AD99" s="16" t="n"/>
      <c r="AE99" s="16" t="n"/>
    </row>
    <row r="100">
      <c r="A100" s="15">
        <f>IF(D100="","",PROJ&amp;"-"&amp;B100&amp;"-"&amp;C100&amp;"-"&amp;TEXT(D100,"0000"))</f>
        <v/>
      </c>
      <c r="B100" s="16" t="n"/>
      <c r="C100" s="16" t="n"/>
      <c r="D100" s="16" t="n"/>
      <c r="E100" s="17" t="n"/>
      <c r="F100" s="15">
        <f>IF(A100="","",IF(E100=_xlfn.MAXIFS('Register'!$E$6:$E$505,'Register'!$A$6:$A$505,A100),"Y","N"))</f>
        <v/>
      </c>
      <c r="G100" s="15">
        <f>IF(A100="","",COUNTIF('Register'!$A$6:$A$505,A100))</f>
        <v/>
      </c>
      <c r="H100" s="16" t="n"/>
      <c r="I100" s="16" t="n"/>
      <c r="J100" s="16" t="n"/>
      <c r="K100" s="16" t="n"/>
      <c r="L100" s="16" t="n"/>
      <c r="M100" s="16" t="n"/>
      <c r="N100" s="18" t="n"/>
      <c r="O100" s="16" t="n"/>
      <c r="P100" s="19">
        <f>IF(OR(N100="",O100=""),"",N100-O100-TA_SUB)</f>
        <v/>
      </c>
      <c r="Q100" s="18" t="n"/>
      <c r="R100" s="16" t="n"/>
      <c r="S100" s="18" t="n"/>
      <c r="T100" s="18" t="n"/>
      <c r="U100" s="16" t="n"/>
      <c r="V100" s="16" t="n"/>
      <c r="W100" s="18" t="n"/>
      <c r="X100" s="19">
        <f>IF(Q100="","",Q100+TA_SUB)</f>
        <v/>
      </c>
      <c r="Y100" s="15">
        <f>IF(Q100="","",IF(W100="",DATADATE,W100)-Q100)</f>
        <v/>
      </c>
      <c r="Z100" s="15">
        <f>IF(OR(X100="",W100&lt;&gt;""),"",IF(DATADATE&gt;X100,"OVERDUE",""))</f>
        <v/>
      </c>
      <c r="AA100" s="15">
        <f>IF(OR(W100="",X100=""),"",IF(W100&lt;=X100,"On time","Late"))</f>
        <v/>
      </c>
      <c r="AB100" s="15">
        <f>IF(A100="","",IF(W100="","UR",IF(V100="","UR",V100)))</f>
        <v/>
      </c>
      <c r="AC100" s="16" t="n"/>
      <c r="AD100" s="16" t="n"/>
      <c r="AE100" s="16" t="n"/>
    </row>
    <row r="101">
      <c r="A101" s="15">
        <f>IF(D101="","",PROJ&amp;"-"&amp;B101&amp;"-"&amp;C101&amp;"-"&amp;TEXT(D101,"0000"))</f>
        <v/>
      </c>
      <c r="B101" s="16" t="n"/>
      <c r="C101" s="16" t="n"/>
      <c r="D101" s="16" t="n"/>
      <c r="E101" s="17" t="n"/>
      <c r="F101" s="15">
        <f>IF(A101="","",IF(E101=_xlfn.MAXIFS('Register'!$E$6:$E$505,'Register'!$A$6:$A$505,A101),"Y","N"))</f>
        <v/>
      </c>
      <c r="G101" s="15">
        <f>IF(A101="","",COUNTIF('Register'!$A$6:$A$505,A101))</f>
        <v/>
      </c>
      <c r="H101" s="16" t="n"/>
      <c r="I101" s="16" t="n"/>
      <c r="J101" s="16" t="n"/>
      <c r="K101" s="16" t="n"/>
      <c r="L101" s="16" t="n"/>
      <c r="M101" s="16" t="n"/>
      <c r="N101" s="18" t="n"/>
      <c r="O101" s="16" t="n"/>
      <c r="P101" s="19">
        <f>IF(OR(N101="",O101=""),"",N101-O101-TA_SUB)</f>
        <v/>
      </c>
      <c r="Q101" s="18" t="n"/>
      <c r="R101" s="16" t="n"/>
      <c r="S101" s="18" t="n"/>
      <c r="T101" s="18" t="n"/>
      <c r="U101" s="16" t="n"/>
      <c r="V101" s="16" t="n"/>
      <c r="W101" s="18" t="n"/>
      <c r="X101" s="19">
        <f>IF(Q101="","",Q101+TA_SUB)</f>
        <v/>
      </c>
      <c r="Y101" s="15">
        <f>IF(Q101="","",IF(W101="",DATADATE,W101)-Q101)</f>
        <v/>
      </c>
      <c r="Z101" s="15">
        <f>IF(OR(X101="",W101&lt;&gt;""),"",IF(DATADATE&gt;X101,"OVERDUE",""))</f>
        <v/>
      </c>
      <c r="AA101" s="15">
        <f>IF(OR(W101="",X101=""),"",IF(W101&lt;=X101,"On time","Late"))</f>
        <v/>
      </c>
      <c r="AB101" s="15">
        <f>IF(A101="","",IF(W101="","UR",IF(V101="","UR",V101)))</f>
        <v/>
      </c>
      <c r="AC101" s="16" t="n"/>
      <c r="AD101" s="16" t="n"/>
      <c r="AE101" s="16" t="n"/>
    </row>
    <row r="102">
      <c r="A102" s="15">
        <f>IF(D102="","",PROJ&amp;"-"&amp;B102&amp;"-"&amp;C102&amp;"-"&amp;TEXT(D102,"0000"))</f>
        <v/>
      </c>
      <c r="B102" s="16" t="n"/>
      <c r="C102" s="16" t="n"/>
      <c r="D102" s="16" t="n"/>
      <c r="E102" s="17" t="n"/>
      <c r="F102" s="15">
        <f>IF(A102="","",IF(E102=_xlfn.MAXIFS('Register'!$E$6:$E$505,'Register'!$A$6:$A$505,A102),"Y","N"))</f>
        <v/>
      </c>
      <c r="G102" s="15">
        <f>IF(A102="","",COUNTIF('Register'!$A$6:$A$505,A102))</f>
        <v/>
      </c>
      <c r="H102" s="16" t="n"/>
      <c r="I102" s="16" t="n"/>
      <c r="J102" s="16" t="n"/>
      <c r="K102" s="16" t="n"/>
      <c r="L102" s="16" t="n"/>
      <c r="M102" s="16" t="n"/>
      <c r="N102" s="18" t="n"/>
      <c r="O102" s="16" t="n"/>
      <c r="P102" s="19">
        <f>IF(OR(N102="",O102=""),"",N102-O102-TA_SUB)</f>
        <v/>
      </c>
      <c r="Q102" s="18" t="n"/>
      <c r="R102" s="16" t="n"/>
      <c r="S102" s="18" t="n"/>
      <c r="T102" s="18" t="n"/>
      <c r="U102" s="16" t="n"/>
      <c r="V102" s="16" t="n"/>
      <c r="W102" s="18" t="n"/>
      <c r="X102" s="19">
        <f>IF(Q102="","",Q102+TA_SUB)</f>
        <v/>
      </c>
      <c r="Y102" s="15">
        <f>IF(Q102="","",IF(W102="",DATADATE,W102)-Q102)</f>
        <v/>
      </c>
      <c r="Z102" s="15">
        <f>IF(OR(X102="",W102&lt;&gt;""),"",IF(DATADATE&gt;X102,"OVERDUE",""))</f>
        <v/>
      </c>
      <c r="AA102" s="15">
        <f>IF(OR(W102="",X102=""),"",IF(W102&lt;=X102,"On time","Late"))</f>
        <v/>
      </c>
      <c r="AB102" s="15">
        <f>IF(A102="","",IF(W102="","UR",IF(V102="","UR",V102)))</f>
        <v/>
      </c>
      <c r="AC102" s="16" t="n"/>
      <c r="AD102" s="16" t="n"/>
      <c r="AE102" s="16" t="n"/>
    </row>
    <row r="103">
      <c r="A103" s="15">
        <f>IF(D103="","",PROJ&amp;"-"&amp;B103&amp;"-"&amp;C103&amp;"-"&amp;TEXT(D103,"0000"))</f>
        <v/>
      </c>
      <c r="B103" s="16" t="n"/>
      <c r="C103" s="16" t="n"/>
      <c r="D103" s="16" t="n"/>
      <c r="E103" s="17" t="n"/>
      <c r="F103" s="15">
        <f>IF(A103="","",IF(E103=_xlfn.MAXIFS('Register'!$E$6:$E$505,'Register'!$A$6:$A$505,A103),"Y","N"))</f>
        <v/>
      </c>
      <c r="G103" s="15">
        <f>IF(A103="","",COUNTIF('Register'!$A$6:$A$505,A103))</f>
        <v/>
      </c>
      <c r="H103" s="16" t="n"/>
      <c r="I103" s="16" t="n"/>
      <c r="J103" s="16" t="n"/>
      <c r="K103" s="16" t="n"/>
      <c r="L103" s="16" t="n"/>
      <c r="M103" s="16" t="n"/>
      <c r="N103" s="18" t="n"/>
      <c r="O103" s="16" t="n"/>
      <c r="P103" s="19">
        <f>IF(OR(N103="",O103=""),"",N103-O103-TA_SUB)</f>
        <v/>
      </c>
      <c r="Q103" s="18" t="n"/>
      <c r="R103" s="16" t="n"/>
      <c r="S103" s="18" t="n"/>
      <c r="T103" s="18" t="n"/>
      <c r="U103" s="16" t="n"/>
      <c r="V103" s="16" t="n"/>
      <c r="W103" s="18" t="n"/>
      <c r="X103" s="19">
        <f>IF(Q103="","",Q103+TA_SUB)</f>
        <v/>
      </c>
      <c r="Y103" s="15">
        <f>IF(Q103="","",IF(W103="",DATADATE,W103)-Q103)</f>
        <v/>
      </c>
      <c r="Z103" s="15">
        <f>IF(OR(X103="",W103&lt;&gt;""),"",IF(DATADATE&gt;X103,"OVERDUE",""))</f>
        <v/>
      </c>
      <c r="AA103" s="15">
        <f>IF(OR(W103="",X103=""),"",IF(W103&lt;=X103,"On time","Late"))</f>
        <v/>
      </c>
      <c r="AB103" s="15">
        <f>IF(A103="","",IF(W103="","UR",IF(V103="","UR",V103)))</f>
        <v/>
      </c>
      <c r="AC103" s="16" t="n"/>
      <c r="AD103" s="16" t="n"/>
      <c r="AE103" s="16" t="n"/>
    </row>
    <row r="104">
      <c r="A104" s="15">
        <f>IF(D104="","",PROJ&amp;"-"&amp;B104&amp;"-"&amp;C104&amp;"-"&amp;TEXT(D104,"0000"))</f>
        <v/>
      </c>
      <c r="B104" s="16" t="n"/>
      <c r="C104" s="16" t="n"/>
      <c r="D104" s="16" t="n"/>
      <c r="E104" s="17" t="n"/>
      <c r="F104" s="15">
        <f>IF(A104="","",IF(E104=_xlfn.MAXIFS('Register'!$E$6:$E$505,'Register'!$A$6:$A$505,A104),"Y","N"))</f>
        <v/>
      </c>
      <c r="G104" s="15">
        <f>IF(A104="","",COUNTIF('Register'!$A$6:$A$505,A104))</f>
        <v/>
      </c>
      <c r="H104" s="16" t="n"/>
      <c r="I104" s="16" t="n"/>
      <c r="J104" s="16" t="n"/>
      <c r="K104" s="16" t="n"/>
      <c r="L104" s="16" t="n"/>
      <c r="M104" s="16" t="n"/>
      <c r="N104" s="18" t="n"/>
      <c r="O104" s="16" t="n"/>
      <c r="P104" s="19">
        <f>IF(OR(N104="",O104=""),"",N104-O104-TA_SUB)</f>
        <v/>
      </c>
      <c r="Q104" s="18" t="n"/>
      <c r="R104" s="16" t="n"/>
      <c r="S104" s="18" t="n"/>
      <c r="T104" s="18" t="n"/>
      <c r="U104" s="16" t="n"/>
      <c r="V104" s="16" t="n"/>
      <c r="W104" s="18" t="n"/>
      <c r="X104" s="19">
        <f>IF(Q104="","",Q104+TA_SUB)</f>
        <v/>
      </c>
      <c r="Y104" s="15">
        <f>IF(Q104="","",IF(W104="",DATADATE,W104)-Q104)</f>
        <v/>
      </c>
      <c r="Z104" s="15">
        <f>IF(OR(X104="",W104&lt;&gt;""),"",IF(DATADATE&gt;X104,"OVERDUE",""))</f>
        <v/>
      </c>
      <c r="AA104" s="15">
        <f>IF(OR(W104="",X104=""),"",IF(W104&lt;=X104,"On time","Late"))</f>
        <v/>
      </c>
      <c r="AB104" s="15">
        <f>IF(A104="","",IF(W104="","UR",IF(V104="","UR",V104)))</f>
        <v/>
      </c>
      <c r="AC104" s="16" t="n"/>
      <c r="AD104" s="16" t="n"/>
      <c r="AE104" s="16" t="n"/>
    </row>
    <row r="105">
      <c r="A105" s="15">
        <f>IF(D105="","",PROJ&amp;"-"&amp;B105&amp;"-"&amp;C105&amp;"-"&amp;TEXT(D105,"0000"))</f>
        <v/>
      </c>
      <c r="B105" s="16" t="n"/>
      <c r="C105" s="16" t="n"/>
      <c r="D105" s="16" t="n"/>
      <c r="E105" s="17" t="n"/>
      <c r="F105" s="15">
        <f>IF(A105="","",IF(E105=_xlfn.MAXIFS('Register'!$E$6:$E$505,'Register'!$A$6:$A$505,A105),"Y","N"))</f>
        <v/>
      </c>
      <c r="G105" s="15">
        <f>IF(A105="","",COUNTIF('Register'!$A$6:$A$505,A105))</f>
        <v/>
      </c>
      <c r="H105" s="16" t="n"/>
      <c r="I105" s="16" t="n"/>
      <c r="J105" s="16" t="n"/>
      <c r="K105" s="16" t="n"/>
      <c r="L105" s="16" t="n"/>
      <c r="M105" s="16" t="n"/>
      <c r="N105" s="18" t="n"/>
      <c r="O105" s="16" t="n"/>
      <c r="P105" s="19">
        <f>IF(OR(N105="",O105=""),"",N105-O105-TA_SUB)</f>
        <v/>
      </c>
      <c r="Q105" s="18" t="n"/>
      <c r="R105" s="16" t="n"/>
      <c r="S105" s="18" t="n"/>
      <c r="T105" s="18" t="n"/>
      <c r="U105" s="16" t="n"/>
      <c r="V105" s="16" t="n"/>
      <c r="W105" s="18" t="n"/>
      <c r="X105" s="19">
        <f>IF(Q105="","",Q105+TA_SUB)</f>
        <v/>
      </c>
      <c r="Y105" s="15">
        <f>IF(Q105="","",IF(W105="",DATADATE,W105)-Q105)</f>
        <v/>
      </c>
      <c r="Z105" s="15">
        <f>IF(OR(X105="",W105&lt;&gt;""),"",IF(DATADATE&gt;X105,"OVERDUE",""))</f>
        <v/>
      </c>
      <c r="AA105" s="15">
        <f>IF(OR(W105="",X105=""),"",IF(W105&lt;=X105,"On time","Late"))</f>
        <v/>
      </c>
      <c r="AB105" s="15">
        <f>IF(A105="","",IF(W105="","UR",IF(V105="","UR",V105)))</f>
        <v/>
      </c>
      <c r="AC105" s="16" t="n"/>
      <c r="AD105" s="16" t="n"/>
      <c r="AE105" s="16" t="n"/>
    </row>
    <row r="106">
      <c r="A106" s="15">
        <f>IF(D106="","",PROJ&amp;"-"&amp;B106&amp;"-"&amp;C106&amp;"-"&amp;TEXT(D106,"0000"))</f>
        <v/>
      </c>
      <c r="B106" s="16" t="n"/>
      <c r="C106" s="16" t="n"/>
      <c r="D106" s="16" t="n"/>
      <c r="E106" s="17" t="n"/>
      <c r="F106" s="15">
        <f>IF(A106="","",IF(E106=_xlfn.MAXIFS('Register'!$E$6:$E$505,'Register'!$A$6:$A$505,A106),"Y","N"))</f>
        <v/>
      </c>
      <c r="G106" s="15">
        <f>IF(A106="","",COUNTIF('Register'!$A$6:$A$505,A106))</f>
        <v/>
      </c>
      <c r="H106" s="16" t="n"/>
      <c r="I106" s="16" t="n"/>
      <c r="J106" s="16" t="n"/>
      <c r="K106" s="16" t="n"/>
      <c r="L106" s="16" t="n"/>
      <c r="M106" s="16" t="n"/>
      <c r="N106" s="18" t="n"/>
      <c r="O106" s="16" t="n"/>
      <c r="P106" s="19">
        <f>IF(OR(N106="",O106=""),"",N106-O106-TA_SUB)</f>
        <v/>
      </c>
      <c r="Q106" s="18" t="n"/>
      <c r="R106" s="16" t="n"/>
      <c r="S106" s="18" t="n"/>
      <c r="T106" s="18" t="n"/>
      <c r="U106" s="16" t="n"/>
      <c r="V106" s="16" t="n"/>
      <c r="W106" s="18" t="n"/>
      <c r="X106" s="19">
        <f>IF(Q106="","",Q106+TA_SUB)</f>
        <v/>
      </c>
      <c r="Y106" s="15">
        <f>IF(Q106="","",IF(W106="",DATADATE,W106)-Q106)</f>
        <v/>
      </c>
      <c r="Z106" s="15">
        <f>IF(OR(X106="",W106&lt;&gt;""),"",IF(DATADATE&gt;X106,"OVERDUE",""))</f>
        <v/>
      </c>
      <c r="AA106" s="15">
        <f>IF(OR(W106="",X106=""),"",IF(W106&lt;=X106,"On time","Late"))</f>
        <v/>
      </c>
      <c r="AB106" s="15">
        <f>IF(A106="","",IF(W106="","UR",IF(V106="","UR",V106)))</f>
        <v/>
      </c>
      <c r="AC106" s="16" t="n"/>
      <c r="AD106" s="16" t="n"/>
      <c r="AE106" s="16" t="n"/>
    </row>
    <row r="107">
      <c r="A107" s="15">
        <f>IF(D107="","",PROJ&amp;"-"&amp;B107&amp;"-"&amp;C107&amp;"-"&amp;TEXT(D107,"0000"))</f>
        <v/>
      </c>
      <c r="B107" s="16" t="n"/>
      <c r="C107" s="16" t="n"/>
      <c r="D107" s="16" t="n"/>
      <c r="E107" s="17" t="n"/>
      <c r="F107" s="15">
        <f>IF(A107="","",IF(E107=_xlfn.MAXIFS('Register'!$E$6:$E$505,'Register'!$A$6:$A$505,A107),"Y","N"))</f>
        <v/>
      </c>
      <c r="G107" s="15">
        <f>IF(A107="","",COUNTIF('Register'!$A$6:$A$505,A107))</f>
        <v/>
      </c>
      <c r="H107" s="16" t="n"/>
      <c r="I107" s="16" t="n"/>
      <c r="J107" s="16" t="n"/>
      <c r="K107" s="16" t="n"/>
      <c r="L107" s="16" t="n"/>
      <c r="M107" s="16" t="n"/>
      <c r="N107" s="18" t="n"/>
      <c r="O107" s="16" t="n"/>
      <c r="P107" s="19">
        <f>IF(OR(N107="",O107=""),"",N107-O107-TA_SUB)</f>
        <v/>
      </c>
      <c r="Q107" s="18" t="n"/>
      <c r="R107" s="16" t="n"/>
      <c r="S107" s="18" t="n"/>
      <c r="T107" s="18" t="n"/>
      <c r="U107" s="16" t="n"/>
      <c r="V107" s="16" t="n"/>
      <c r="W107" s="18" t="n"/>
      <c r="X107" s="19">
        <f>IF(Q107="","",Q107+TA_SUB)</f>
        <v/>
      </c>
      <c r="Y107" s="15">
        <f>IF(Q107="","",IF(W107="",DATADATE,W107)-Q107)</f>
        <v/>
      </c>
      <c r="Z107" s="15">
        <f>IF(OR(X107="",W107&lt;&gt;""),"",IF(DATADATE&gt;X107,"OVERDUE",""))</f>
        <v/>
      </c>
      <c r="AA107" s="15">
        <f>IF(OR(W107="",X107=""),"",IF(W107&lt;=X107,"On time","Late"))</f>
        <v/>
      </c>
      <c r="AB107" s="15">
        <f>IF(A107="","",IF(W107="","UR",IF(V107="","UR",V107)))</f>
        <v/>
      </c>
      <c r="AC107" s="16" t="n"/>
      <c r="AD107" s="16" t="n"/>
      <c r="AE107" s="16" t="n"/>
    </row>
    <row r="108">
      <c r="A108" s="15">
        <f>IF(D108="","",PROJ&amp;"-"&amp;B108&amp;"-"&amp;C108&amp;"-"&amp;TEXT(D108,"0000"))</f>
        <v/>
      </c>
      <c r="B108" s="16" t="n"/>
      <c r="C108" s="16" t="n"/>
      <c r="D108" s="16" t="n"/>
      <c r="E108" s="17" t="n"/>
      <c r="F108" s="15">
        <f>IF(A108="","",IF(E108=_xlfn.MAXIFS('Register'!$E$6:$E$505,'Register'!$A$6:$A$505,A108),"Y","N"))</f>
        <v/>
      </c>
      <c r="G108" s="15">
        <f>IF(A108="","",COUNTIF('Register'!$A$6:$A$505,A108))</f>
        <v/>
      </c>
      <c r="H108" s="16" t="n"/>
      <c r="I108" s="16" t="n"/>
      <c r="J108" s="16" t="n"/>
      <c r="K108" s="16" t="n"/>
      <c r="L108" s="16" t="n"/>
      <c r="M108" s="16" t="n"/>
      <c r="N108" s="18" t="n"/>
      <c r="O108" s="16" t="n"/>
      <c r="P108" s="19">
        <f>IF(OR(N108="",O108=""),"",N108-O108-TA_SUB)</f>
        <v/>
      </c>
      <c r="Q108" s="18" t="n"/>
      <c r="R108" s="16" t="n"/>
      <c r="S108" s="18" t="n"/>
      <c r="T108" s="18" t="n"/>
      <c r="U108" s="16" t="n"/>
      <c r="V108" s="16" t="n"/>
      <c r="W108" s="18" t="n"/>
      <c r="X108" s="19">
        <f>IF(Q108="","",Q108+TA_SUB)</f>
        <v/>
      </c>
      <c r="Y108" s="15">
        <f>IF(Q108="","",IF(W108="",DATADATE,W108)-Q108)</f>
        <v/>
      </c>
      <c r="Z108" s="15">
        <f>IF(OR(X108="",W108&lt;&gt;""),"",IF(DATADATE&gt;X108,"OVERDUE",""))</f>
        <v/>
      </c>
      <c r="AA108" s="15">
        <f>IF(OR(W108="",X108=""),"",IF(W108&lt;=X108,"On time","Late"))</f>
        <v/>
      </c>
      <c r="AB108" s="15">
        <f>IF(A108="","",IF(W108="","UR",IF(V108="","UR",V108)))</f>
        <v/>
      </c>
      <c r="AC108" s="16" t="n"/>
      <c r="AD108" s="16" t="n"/>
      <c r="AE108" s="16" t="n"/>
    </row>
    <row r="109">
      <c r="A109" s="15">
        <f>IF(D109="","",PROJ&amp;"-"&amp;B109&amp;"-"&amp;C109&amp;"-"&amp;TEXT(D109,"0000"))</f>
        <v/>
      </c>
      <c r="B109" s="16" t="n"/>
      <c r="C109" s="16" t="n"/>
      <c r="D109" s="16" t="n"/>
      <c r="E109" s="17" t="n"/>
      <c r="F109" s="15">
        <f>IF(A109="","",IF(E109=_xlfn.MAXIFS('Register'!$E$6:$E$505,'Register'!$A$6:$A$505,A109),"Y","N"))</f>
        <v/>
      </c>
      <c r="G109" s="15">
        <f>IF(A109="","",COUNTIF('Register'!$A$6:$A$505,A109))</f>
        <v/>
      </c>
      <c r="H109" s="16" t="n"/>
      <c r="I109" s="16" t="n"/>
      <c r="J109" s="16" t="n"/>
      <c r="K109" s="16" t="n"/>
      <c r="L109" s="16" t="n"/>
      <c r="M109" s="16" t="n"/>
      <c r="N109" s="18" t="n"/>
      <c r="O109" s="16" t="n"/>
      <c r="P109" s="19">
        <f>IF(OR(N109="",O109=""),"",N109-O109-TA_SUB)</f>
        <v/>
      </c>
      <c r="Q109" s="18" t="n"/>
      <c r="R109" s="16" t="n"/>
      <c r="S109" s="18" t="n"/>
      <c r="T109" s="18" t="n"/>
      <c r="U109" s="16" t="n"/>
      <c r="V109" s="16" t="n"/>
      <c r="W109" s="18" t="n"/>
      <c r="X109" s="19">
        <f>IF(Q109="","",Q109+TA_SUB)</f>
        <v/>
      </c>
      <c r="Y109" s="15">
        <f>IF(Q109="","",IF(W109="",DATADATE,W109)-Q109)</f>
        <v/>
      </c>
      <c r="Z109" s="15">
        <f>IF(OR(X109="",W109&lt;&gt;""),"",IF(DATADATE&gt;X109,"OVERDUE",""))</f>
        <v/>
      </c>
      <c r="AA109" s="15">
        <f>IF(OR(W109="",X109=""),"",IF(W109&lt;=X109,"On time","Late"))</f>
        <v/>
      </c>
      <c r="AB109" s="15">
        <f>IF(A109="","",IF(W109="","UR",IF(V109="","UR",V109)))</f>
        <v/>
      </c>
      <c r="AC109" s="16" t="n"/>
      <c r="AD109" s="16" t="n"/>
      <c r="AE109" s="16" t="n"/>
    </row>
    <row r="110">
      <c r="A110" s="15">
        <f>IF(D110="","",PROJ&amp;"-"&amp;B110&amp;"-"&amp;C110&amp;"-"&amp;TEXT(D110,"0000"))</f>
        <v/>
      </c>
      <c r="B110" s="16" t="n"/>
      <c r="C110" s="16" t="n"/>
      <c r="D110" s="16" t="n"/>
      <c r="E110" s="17" t="n"/>
      <c r="F110" s="15">
        <f>IF(A110="","",IF(E110=_xlfn.MAXIFS('Register'!$E$6:$E$505,'Register'!$A$6:$A$505,A110),"Y","N"))</f>
        <v/>
      </c>
      <c r="G110" s="15">
        <f>IF(A110="","",COUNTIF('Register'!$A$6:$A$505,A110))</f>
        <v/>
      </c>
      <c r="H110" s="16" t="n"/>
      <c r="I110" s="16" t="n"/>
      <c r="J110" s="16" t="n"/>
      <c r="K110" s="16" t="n"/>
      <c r="L110" s="16" t="n"/>
      <c r="M110" s="16" t="n"/>
      <c r="N110" s="18" t="n"/>
      <c r="O110" s="16" t="n"/>
      <c r="P110" s="19">
        <f>IF(OR(N110="",O110=""),"",N110-O110-TA_SUB)</f>
        <v/>
      </c>
      <c r="Q110" s="18" t="n"/>
      <c r="R110" s="16" t="n"/>
      <c r="S110" s="18" t="n"/>
      <c r="T110" s="18" t="n"/>
      <c r="U110" s="16" t="n"/>
      <c r="V110" s="16" t="n"/>
      <c r="W110" s="18" t="n"/>
      <c r="X110" s="19">
        <f>IF(Q110="","",Q110+TA_SUB)</f>
        <v/>
      </c>
      <c r="Y110" s="15">
        <f>IF(Q110="","",IF(W110="",DATADATE,W110)-Q110)</f>
        <v/>
      </c>
      <c r="Z110" s="15">
        <f>IF(OR(X110="",W110&lt;&gt;""),"",IF(DATADATE&gt;X110,"OVERDUE",""))</f>
        <v/>
      </c>
      <c r="AA110" s="15">
        <f>IF(OR(W110="",X110=""),"",IF(W110&lt;=X110,"On time","Late"))</f>
        <v/>
      </c>
      <c r="AB110" s="15">
        <f>IF(A110="","",IF(W110="","UR",IF(V110="","UR",V110)))</f>
        <v/>
      </c>
      <c r="AC110" s="16" t="n"/>
      <c r="AD110" s="16" t="n"/>
      <c r="AE110" s="16" t="n"/>
    </row>
    <row r="111">
      <c r="A111" s="15">
        <f>IF(D111="","",PROJ&amp;"-"&amp;B111&amp;"-"&amp;C111&amp;"-"&amp;TEXT(D111,"0000"))</f>
        <v/>
      </c>
      <c r="B111" s="16" t="n"/>
      <c r="C111" s="16" t="n"/>
      <c r="D111" s="16" t="n"/>
      <c r="E111" s="17" t="n"/>
      <c r="F111" s="15">
        <f>IF(A111="","",IF(E111=_xlfn.MAXIFS('Register'!$E$6:$E$505,'Register'!$A$6:$A$505,A111),"Y","N"))</f>
        <v/>
      </c>
      <c r="G111" s="15">
        <f>IF(A111="","",COUNTIF('Register'!$A$6:$A$505,A111))</f>
        <v/>
      </c>
      <c r="H111" s="16" t="n"/>
      <c r="I111" s="16" t="n"/>
      <c r="J111" s="16" t="n"/>
      <c r="K111" s="16" t="n"/>
      <c r="L111" s="16" t="n"/>
      <c r="M111" s="16" t="n"/>
      <c r="N111" s="18" t="n"/>
      <c r="O111" s="16" t="n"/>
      <c r="P111" s="19">
        <f>IF(OR(N111="",O111=""),"",N111-O111-TA_SUB)</f>
        <v/>
      </c>
      <c r="Q111" s="18" t="n"/>
      <c r="R111" s="16" t="n"/>
      <c r="S111" s="18" t="n"/>
      <c r="T111" s="18" t="n"/>
      <c r="U111" s="16" t="n"/>
      <c r="V111" s="16" t="n"/>
      <c r="W111" s="18" t="n"/>
      <c r="X111" s="19">
        <f>IF(Q111="","",Q111+TA_SUB)</f>
        <v/>
      </c>
      <c r="Y111" s="15">
        <f>IF(Q111="","",IF(W111="",DATADATE,W111)-Q111)</f>
        <v/>
      </c>
      <c r="Z111" s="15">
        <f>IF(OR(X111="",W111&lt;&gt;""),"",IF(DATADATE&gt;X111,"OVERDUE",""))</f>
        <v/>
      </c>
      <c r="AA111" s="15">
        <f>IF(OR(W111="",X111=""),"",IF(W111&lt;=X111,"On time","Late"))</f>
        <v/>
      </c>
      <c r="AB111" s="15">
        <f>IF(A111="","",IF(W111="","UR",IF(V111="","UR",V111)))</f>
        <v/>
      </c>
      <c r="AC111" s="16" t="n"/>
      <c r="AD111" s="16" t="n"/>
      <c r="AE111" s="16" t="n"/>
    </row>
    <row r="112">
      <c r="A112" s="15">
        <f>IF(D112="","",PROJ&amp;"-"&amp;B112&amp;"-"&amp;C112&amp;"-"&amp;TEXT(D112,"0000"))</f>
        <v/>
      </c>
      <c r="B112" s="16" t="n"/>
      <c r="C112" s="16" t="n"/>
      <c r="D112" s="16" t="n"/>
      <c r="E112" s="17" t="n"/>
      <c r="F112" s="15">
        <f>IF(A112="","",IF(E112=_xlfn.MAXIFS('Register'!$E$6:$E$505,'Register'!$A$6:$A$505,A112),"Y","N"))</f>
        <v/>
      </c>
      <c r="G112" s="15">
        <f>IF(A112="","",COUNTIF('Register'!$A$6:$A$505,A112))</f>
        <v/>
      </c>
      <c r="H112" s="16" t="n"/>
      <c r="I112" s="16" t="n"/>
      <c r="J112" s="16" t="n"/>
      <c r="K112" s="16" t="n"/>
      <c r="L112" s="16" t="n"/>
      <c r="M112" s="16" t="n"/>
      <c r="N112" s="18" t="n"/>
      <c r="O112" s="16" t="n"/>
      <c r="P112" s="19">
        <f>IF(OR(N112="",O112=""),"",N112-O112-TA_SUB)</f>
        <v/>
      </c>
      <c r="Q112" s="18" t="n"/>
      <c r="R112" s="16" t="n"/>
      <c r="S112" s="18" t="n"/>
      <c r="T112" s="18" t="n"/>
      <c r="U112" s="16" t="n"/>
      <c r="V112" s="16" t="n"/>
      <c r="W112" s="18" t="n"/>
      <c r="X112" s="19">
        <f>IF(Q112="","",Q112+TA_SUB)</f>
        <v/>
      </c>
      <c r="Y112" s="15">
        <f>IF(Q112="","",IF(W112="",DATADATE,W112)-Q112)</f>
        <v/>
      </c>
      <c r="Z112" s="15">
        <f>IF(OR(X112="",W112&lt;&gt;""),"",IF(DATADATE&gt;X112,"OVERDUE",""))</f>
        <v/>
      </c>
      <c r="AA112" s="15">
        <f>IF(OR(W112="",X112=""),"",IF(W112&lt;=X112,"On time","Late"))</f>
        <v/>
      </c>
      <c r="AB112" s="15">
        <f>IF(A112="","",IF(W112="","UR",IF(V112="","UR",V112)))</f>
        <v/>
      </c>
      <c r="AC112" s="16" t="n"/>
      <c r="AD112" s="16" t="n"/>
      <c r="AE112" s="16" t="n"/>
    </row>
    <row r="113">
      <c r="A113" s="15">
        <f>IF(D113="","",PROJ&amp;"-"&amp;B113&amp;"-"&amp;C113&amp;"-"&amp;TEXT(D113,"0000"))</f>
        <v/>
      </c>
      <c r="B113" s="16" t="n"/>
      <c r="C113" s="16" t="n"/>
      <c r="D113" s="16" t="n"/>
      <c r="E113" s="17" t="n"/>
      <c r="F113" s="15">
        <f>IF(A113="","",IF(E113=_xlfn.MAXIFS('Register'!$E$6:$E$505,'Register'!$A$6:$A$505,A113),"Y","N"))</f>
        <v/>
      </c>
      <c r="G113" s="15">
        <f>IF(A113="","",COUNTIF('Register'!$A$6:$A$505,A113))</f>
        <v/>
      </c>
      <c r="H113" s="16" t="n"/>
      <c r="I113" s="16" t="n"/>
      <c r="J113" s="16" t="n"/>
      <c r="K113" s="16" t="n"/>
      <c r="L113" s="16" t="n"/>
      <c r="M113" s="16" t="n"/>
      <c r="N113" s="18" t="n"/>
      <c r="O113" s="16" t="n"/>
      <c r="P113" s="19">
        <f>IF(OR(N113="",O113=""),"",N113-O113-TA_SUB)</f>
        <v/>
      </c>
      <c r="Q113" s="18" t="n"/>
      <c r="R113" s="16" t="n"/>
      <c r="S113" s="18" t="n"/>
      <c r="T113" s="18" t="n"/>
      <c r="U113" s="16" t="n"/>
      <c r="V113" s="16" t="n"/>
      <c r="W113" s="18" t="n"/>
      <c r="X113" s="19">
        <f>IF(Q113="","",Q113+TA_SUB)</f>
        <v/>
      </c>
      <c r="Y113" s="15">
        <f>IF(Q113="","",IF(W113="",DATADATE,W113)-Q113)</f>
        <v/>
      </c>
      <c r="Z113" s="15">
        <f>IF(OR(X113="",W113&lt;&gt;""),"",IF(DATADATE&gt;X113,"OVERDUE",""))</f>
        <v/>
      </c>
      <c r="AA113" s="15">
        <f>IF(OR(W113="",X113=""),"",IF(W113&lt;=X113,"On time","Late"))</f>
        <v/>
      </c>
      <c r="AB113" s="15">
        <f>IF(A113="","",IF(W113="","UR",IF(V113="","UR",V113)))</f>
        <v/>
      </c>
      <c r="AC113" s="16" t="n"/>
      <c r="AD113" s="16" t="n"/>
      <c r="AE113" s="16" t="n"/>
    </row>
    <row r="114">
      <c r="A114" s="15">
        <f>IF(D114="","",PROJ&amp;"-"&amp;B114&amp;"-"&amp;C114&amp;"-"&amp;TEXT(D114,"0000"))</f>
        <v/>
      </c>
      <c r="B114" s="16" t="n"/>
      <c r="C114" s="16" t="n"/>
      <c r="D114" s="16" t="n"/>
      <c r="E114" s="17" t="n"/>
      <c r="F114" s="15">
        <f>IF(A114="","",IF(E114=_xlfn.MAXIFS('Register'!$E$6:$E$505,'Register'!$A$6:$A$505,A114),"Y","N"))</f>
        <v/>
      </c>
      <c r="G114" s="15">
        <f>IF(A114="","",COUNTIF('Register'!$A$6:$A$505,A114))</f>
        <v/>
      </c>
      <c r="H114" s="16" t="n"/>
      <c r="I114" s="16" t="n"/>
      <c r="J114" s="16" t="n"/>
      <c r="K114" s="16" t="n"/>
      <c r="L114" s="16" t="n"/>
      <c r="M114" s="16" t="n"/>
      <c r="N114" s="18" t="n"/>
      <c r="O114" s="16" t="n"/>
      <c r="P114" s="19">
        <f>IF(OR(N114="",O114=""),"",N114-O114-TA_SUB)</f>
        <v/>
      </c>
      <c r="Q114" s="18" t="n"/>
      <c r="R114" s="16" t="n"/>
      <c r="S114" s="18" t="n"/>
      <c r="T114" s="18" t="n"/>
      <c r="U114" s="16" t="n"/>
      <c r="V114" s="16" t="n"/>
      <c r="W114" s="18" t="n"/>
      <c r="X114" s="19">
        <f>IF(Q114="","",Q114+TA_SUB)</f>
        <v/>
      </c>
      <c r="Y114" s="15">
        <f>IF(Q114="","",IF(W114="",DATADATE,W114)-Q114)</f>
        <v/>
      </c>
      <c r="Z114" s="15">
        <f>IF(OR(X114="",W114&lt;&gt;""),"",IF(DATADATE&gt;X114,"OVERDUE",""))</f>
        <v/>
      </c>
      <c r="AA114" s="15">
        <f>IF(OR(W114="",X114=""),"",IF(W114&lt;=X114,"On time","Late"))</f>
        <v/>
      </c>
      <c r="AB114" s="15">
        <f>IF(A114="","",IF(W114="","UR",IF(V114="","UR",V114)))</f>
        <v/>
      </c>
      <c r="AC114" s="16" t="n"/>
      <c r="AD114" s="16" t="n"/>
      <c r="AE114" s="16" t="n"/>
    </row>
    <row r="115">
      <c r="A115" s="15">
        <f>IF(D115="","",PROJ&amp;"-"&amp;B115&amp;"-"&amp;C115&amp;"-"&amp;TEXT(D115,"0000"))</f>
        <v/>
      </c>
      <c r="B115" s="16" t="n"/>
      <c r="C115" s="16" t="n"/>
      <c r="D115" s="16" t="n"/>
      <c r="E115" s="17" t="n"/>
      <c r="F115" s="15">
        <f>IF(A115="","",IF(E115=_xlfn.MAXIFS('Register'!$E$6:$E$505,'Register'!$A$6:$A$505,A115),"Y","N"))</f>
        <v/>
      </c>
      <c r="G115" s="15">
        <f>IF(A115="","",COUNTIF('Register'!$A$6:$A$505,A115))</f>
        <v/>
      </c>
      <c r="H115" s="16" t="n"/>
      <c r="I115" s="16" t="n"/>
      <c r="J115" s="16" t="n"/>
      <c r="K115" s="16" t="n"/>
      <c r="L115" s="16" t="n"/>
      <c r="M115" s="16" t="n"/>
      <c r="N115" s="18" t="n"/>
      <c r="O115" s="16" t="n"/>
      <c r="P115" s="19">
        <f>IF(OR(N115="",O115=""),"",N115-O115-TA_SUB)</f>
        <v/>
      </c>
      <c r="Q115" s="18" t="n"/>
      <c r="R115" s="16" t="n"/>
      <c r="S115" s="18" t="n"/>
      <c r="T115" s="18" t="n"/>
      <c r="U115" s="16" t="n"/>
      <c r="V115" s="16" t="n"/>
      <c r="W115" s="18" t="n"/>
      <c r="X115" s="19">
        <f>IF(Q115="","",Q115+TA_SUB)</f>
        <v/>
      </c>
      <c r="Y115" s="15">
        <f>IF(Q115="","",IF(W115="",DATADATE,W115)-Q115)</f>
        <v/>
      </c>
      <c r="Z115" s="15">
        <f>IF(OR(X115="",W115&lt;&gt;""),"",IF(DATADATE&gt;X115,"OVERDUE",""))</f>
        <v/>
      </c>
      <c r="AA115" s="15">
        <f>IF(OR(W115="",X115=""),"",IF(W115&lt;=X115,"On time","Late"))</f>
        <v/>
      </c>
      <c r="AB115" s="15">
        <f>IF(A115="","",IF(W115="","UR",IF(V115="","UR",V115)))</f>
        <v/>
      </c>
      <c r="AC115" s="16" t="n"/>
      <c r="AD115" s="16" t="n"/>
      <c r="AE115" s="16" t="n"/>
    </row>
    <row r="116">
      <c r="A116" s="15">
        <f>IF(D116="","",PROJ&amp;"-"&amp;B116&amp;"-"&amp;C116&amp;"-"&amp;TEXT(D116,"0000"))</f>
        <v/>
      </c>
      <c r="B116" s="16" t="n"/>
      <c r="C116" s="16" t="n"/>
      <c r="D116" s="16" t="n"/>
      <c r="E116" s="17" t="n"/>
      <c r="F116" s="15">
        <f>IF(A116="","",IF(E116=_xlfn.MAXIFS('Register'!$E$6:$E$505,'Register'!$A$6:$A$505,A116),"Y","N"))</f>
        <v/>
      </c>
      <c r="G116" s="15">
        <f>IF(A116="","",COUNTIF('Register'!$A$6:$A$505,A116))</f>
        <v/>
      </c>
      <c r="H116" s="16" t="n"/>
      <c r="I116" s="16" t="n"/>
      <c r="J116" s="16" t="n"/>
      <c r="K116" s="16" t="n"/>
      <c r="L116" s="16" t="n"/>
      <c r="M116" s="16" t="n"/>
      <c r="N116" s="18" t="n"/>
      <c r="O116" s="16" t="n"/>
      <c r="P116" s="19">
        <f>IF(OR(N116="",O116=""),"",N116-O116-TA_SUB)</f>
        <v/>
      </c>
      <c r="Q116" s="18" t="n"/>
      <c r="R116" s="16" t="n"/>
      <c r="S116" s="18" t="n"/>
      <c r="T116" s="18" t="n"/>
      <c r="U116" s="16" t="n"/>
      <c r="V116" s="16" t="n"/>
      <c r="W116" s="18" t="n"/>
      <c r="X116" s="19">
        <f>IF(Q116="","",Q116+TA_SUB)</f>
        <v/>
      </c>
      <c r="Y116" s="15">
        <f>IF(Q116="","",IF(W116="",DATADATE,W116)-Q116)</f>
        <v/>
      </c>
      <c r="Z116" s="15">
        <f>IF(OR(X116="",W116&lt;&gt;""),"",IF(DATADATE&gt;X116,"OVERDUE",""))</f>
        <v/>
      </c>
      <c r="AA116" s="15">
        <f>IF(OR(W116="",X116=""),"",IF(W116&lt;=X116,"On time","Late"))</f>
        <v/>
      </c>
      <c r="AB116" s="15">
        <f>IF(A116="","",IF(W116="","UR",IF(V116="","UR",V116)))</f>
        <v/>
      </c>
      <c r="AC116" s="16" t="n"/>
      <c r="AD116" s="16" t="n"/>
      <c r="AE116" s="16" t="n"/>
    </row>
    <row r="117">
      <c r="A117" s="15">
        <f>IF(D117="","",PROJ&amp;"-"&amp;B117&amp;"-"&amp;C117&amp;"-"&amp;TEXT(D117,"0000"))</f>
        <v/>
      </c>
      <c r="B117" s="16" t="n"/>
      <c r="C117" s="16" t="n"/>
      <c r="D117" s="16" t="n"/>
      <c r="E117" s="17" t="n"/>
      <c r="F117" s="15">
        <f>IF(A117="","",IF(E117=_xlfn.MAXIFS('Register'!$E$6:$E$505,'Register'!$A$6:$A$505,A117),"Y","N"))</f>
        <v/>
      </c>
      <c r="G117" s="15">
        <f>IF(A117="","",COUNTIF('Register'!$A$6:$A$505,A117))</f>
        <v/>
      </c>
      <c r="H117" s="16" t="n"/>
      <c r="I117" s="16" t="n"/>
      <c r="J117" s="16" t="n"/>
      <c r="K117" s="16" t="n"/>
      <c r="L117" s="16" t="n"/>
      <c r="M117" s="16" t="n"/>
      <c r="N117" s="18" t="n"/>
      <c r="O117" s="16" t="n"/>
      <c r="P117" s="19">
        <f>IF(OR(N117="",O117=""),"",N117-O117-TA_SUB)</f>
        <v/>
      </c>
      <c r="Q117" s="18" t="n"/>
      <c r="R117" s="16" t="n"/>
      <c r="S117" s="18" t="n"/>
      <c r="T117" s="18" t="n"/>
      <c r="U117" s="16" t="n"/>
      <c r="V117" s="16" t="n"/>
      <c r="W117" s="18" t="n"/>
      <c r="X117" s="19">
        <f>IF(Q117="","",Q117+TA_SUB)</f>
        <v/>
      </c>
      <c r="Y117" s="15">
        <f>IF(Q117="","",IF(W117="",DATADATE,W117)-Q117)</f>
        <v/>
      </c>
      <c r="Z117" s="15">
        <f>IF(OR(X117="",W117&lt;&gt;""),"",IF(DATADATE&gt;X117,"OVERDUE",""))</f>
        <v/>
      </c>
      <c r="AA117" s="15">
        <f>IF(OR(W117="",X117=""),"",IF(W117&lt;=X117,"On time","Late"))</f>
        <v/>
      </c>
      <c r="AB117" s="15">
        <f>IF(A117="","",IF(W117="","UR",IF(V117="","UR",V117)))</f>
        <v/>
      </c>
      <c r="AC117" s="16" t="n"/>
      <c r="AD117" s="16" t="n"/>
      <c r="AE117" s="16" t="n"/>
    </row>
    <row r="118">
      <c r="A118" s="15">
        <f>IF(D118="","",PROJ&amp;"-"&amp;B118&amp;"-"&amp;C118&amp;"-"&amp;TEXT(D118,"0000"))</f>
        <v/>
      </c>
      <c r="B118" s="16" t="n"/>
      <c r="C118" s="16" t="n"/>
      <c r="D118" s="16" t="n"/>
      <c r="E118" s="17" t="n"/>
      <c r="F118" s="15">
        <f>IF(A118="","",IF(E118=_xlfn.MAXIFS('Register'!$E$6:$E$505,'Register'!$A$6:$A$505,A118),"Y","N"))</f>
        <v/>
      </c>
      <c r="G118" s="15">
        <f>IF(A118="","",COUNTIF('Register'!$A$6:$A$505,A118))</f>
        <v/>
      </c>
      <c r="H118" s="16" t="n"/>
      <c r="I118" s="16" t="n"/>
      <c r="J118" s="16" t="n"/>
      <c r="K118" s="16" t="n"/>
      <c r="L118" s="16" t="n"/>
      <c r="M118" s="16" t="n"/>
      <c r="N118" s="18" t="n"/>
      <c r="O118" s="16" t="n"/>
      <c r="P118" s="19">
        <f>IF(OR(N118="",O118=""),"",N118-O118-TA_SUB)</f>
        <v/>
      </c>
      <c r="Q118" s="18" t="n"/>
      <c r="R118" s="16" t="n"/>
      <c r="S118" s="18" t="n"/>
      <c r="T118" s="18" t="n"/>
      <c r="U118" s="16" t="n"/>
      <c r="V118" s="16" t="n"/>
      <c r="W118" s="18" t="n"/>
      <c r="X118" s="19">
        <f>IF(Q118="","",Q118+TA_SUB)</f>
        <v/>
      </c>
      <c r="Y118" s="15">
        <f>IF(Q118="","",IF(W118="",DATADATE,W118)-Q118)</f>
        <v/>
      </c>
      <c r="Z118" s="15">
        <f>IF(OR(X118="",W118&lt;&gt;""),"",IF(DATADATE&gt;X118,"OVERDUE",""))</f>
        <v/>
      </c>
      <c r="AA118" s="15">
        <f>IF(OR(W118="",X118=""),"",IF(W118&lt;=X118,"On time","Late"))</f>
        <v/>
      </c>
      <c r="AB118" s="15">
        <f>IF(A118="","",IF(W118="","UR",IF(V118="","UR",V118)))</f>
        <v/>
      </c>
      <c r="AC118" s="16" t="n"/>
      <c r="AD118" s="16" t="n"/>
      <c r="AE118" s="16" t="n"/>
    </row>
    <row r="119">
      <c r="A119" s="15">
        <f>IF(D119="","",PROJ&amp;"-"&amp;B119&amp;"-"&amp;C119&amp;"-"&amp;TEXT(D119,"0000"))</f>
        <v/>
      </c>
      <c r="B119" s="16" t="n"/>
      <c r="C119" s="16" t="n"/>
      <c r="D119" s="16" t="n"/>
      <c r="E119" s="17" t="n"/>
      <c r="F119" s="15">
        <f>IF(A119="","",IF(E119=_xlfn.MAXIFS('Register'!$E$6:$E$505,'Register'!$A$6:$A$505,A119),"Y","N"))</f>
        <v/>
      </c>
      <c r="G119" s="15">
        <f>IF(A119="","",COUNTIF('Register'!$A$6:$A$505,A119))</f>
        <v/>
      </c>
      <c r="H119" s="16" t="n"/>
      <c r="I119" s="16" t="n"/>
      <c r="J119" s="16" t="n"/>
      <c r="K119" s="16" t="n"/>
      <c r="L119" s="16" t="n"/>
      <c r="M119" s="16" t="n"/>
      <c r="N119" s="18" t="n"/>
      <c r="O119" s="16" t="n"/>
      <c r="P119" s="19">
        <f>IF(OR(N119="",O119=""),"",N119-O119-TA_SUB)</f>
        <v/>
      </c>
      <c r="Q119" s="18" t="n"/>
      <c r="R119" s="16" t="n"/>
      <c r="S119" s="18" t="n"/>
      <c r="T119" s="18" t="n"/>
      <c r="U119" s="16" t="n"/>
      <c r="V119" s="16" t="n"/>
      <c r="W119" s="18" t="n"/>
      <c r="X119" s="19">
        <f>IF(Q119="","",Q119+TA_SUB)</f>
        <v/>
      </c>
      <c r="Y119" s="15">
        <f>IF(Q119="","",IF(W119="",DATADATE,W119)-Q119)</f>
        <v/>
      </c>
      <c r="Z119" s="15">
        <f>IF(OR(X119="",W119&lt;&gt;""),"",IF(DATADATE&gt;X119,"OVERDUE",""))</f>
        <v/>
      </c>
      <c r="AA119" s="15">
        <f>IF(OR(W119="",X119=""),"",IF(W119&lt;=X119,"On time","Late"))</f>
        <v/>
      </c>
      <c r="AB119" s="15">
        <f>IF(A119="","",IF(W119="","UR",IF(V119="","UR",V119)))</f>
        <v/>
      </c>
      <c r="AC119" s="16" t="n"/>
      <c r="AD119" s="16" t="n"/>
      <c r="AE119" s="16" t="n"/>
    </row>
    <row r="120">
      <c r="A120" s="15">
        <f>IF(D120="","",PROJ&amp;"-"&amp;B120&amp;"-"&amp;C120&amp;"-"&amp;TEXT(D120,"0000"))</f>
        <v/>
      </c>
      <c r="B120" s="16" t="n"/>
      <c r="C120" s="16" t="n"/>
      <c r="D120" s="16" t="n"/>
      <c r="E120" s="17" t="n"/>
      <c r="F120" s="15">
        <f>IF(A120="","",IF(E120=_xlfn.MAXIFS('Register'!$E$6:$E$505,'Register'!$A$6:$A$505,A120),"Y","N"))</f>
        <v/>
      </c>
      <c r="G120" s="15">
        <f>IF(A120="","",COUNTIF('Register'!$A$6:$A$505,A120))</f>
        <v/>
      </c>
      <c r="H120" s="16" t="n"/>
      <c r="I120" s="16" t="n"/>
      <c r="J120" s="16" t="n"/>
      <c r="K120" s="16" t="n"/>
      <c r="L120" s="16" t="n"/>
      <c r="M120" s="16" t="n"/>
      <c r="N120" s="18" t="n"/>
      <c r="O120" s="16" t="n"/>
      <c r="P120" s="19">
        <f>IF(OR(N120="",O120=""),"",N120-O120-TA_SUB)</f>
        <v/>
      </c>
      <c r="Q120" s="18" t="n"/>
      <c r="R120" s="16" t="n"/>
      <c r="S120" s="18" t="n"/>
      <c r="T120" s="18" t="n"/>
      <c r="U120" s="16" t="n"/>
      <c r="V120" s="16" t="n"/>
      <c r="W120" s="18" t="n"/>
      <c r="X120" s="19">
        <f>IF(Q120="","",Q120+TA_SUB)</f>
        <v/>
      </c>
      <c r="Y120" s="15">
        <f>IF(Q120="","",IF(W120="",DATADATE,W120)-Q120)</f>
        <v/>
      </c>
      <c r="Z120" s="15">
        <f>IF(OR(X120="",W120&lt;&gt;""),"",IF(DATADATE&gt;X120,"OVERDUE",""))</f>
        <v/>
      </c>
      <c r="AA120" s="15">
        <f>IF(OR(W120="",X120=""),"",IF(W120&lt;=X120,"On time","Late"))</f>
        <v/>
      </c>
      <c r="AB120" s="15">
        <f>IF(A120="","",IF(W120="","UR",IF(V120="","UR",V120)))</f>
        <v/>
      </c>
      <c r="AC120" s="16" t="n"/>
      <c r="AD120" s="16" t="n"/>
      <c r="AE120" s="16" t="n"/>
    </row>
    <row r="121">
      <c r="A121" s="15">
        <f>IF(D121="","",PROJ&amp;"-"&amp;B121&amp;"-"&amp;C121&amp;"-"&amp;TEXT(D121,"0000"))</f>
        <v/>
      </c>
      <c r="B121" s="16" t="n"/>
      <c r="C121" s="16" t="n"/>
      <c r="D121" s="16" t="n"/>
      <c r="E121" s="17" t="n"/>
      <c r="F121" s="15">
        <f>IF(A121="","",IF(E121=_xlfn.MAXIFS('Register'!$E$6:$E$505,'Register'!$A$6:$A$505,A121),"Y","N"))</f>
        <v/>
      </c>
      <c r="G121" s="15">
        <f>IF(A121="","",COUNTIF('Register'!$A$6:$A$505,A121))</f>
        <v/>
      </c>
      <c r="H121" s="16" t="n"/>
      <c r="I121" s="16" t="n"/>
      <c r="J121" s="16" t="n"/>
      <c r="K121" s="16" t="n"/>
      <c r="L121" s="16" t="n"/>
      <c r="M121" s="16" t="n"/>
      <c r="N121" s="18" t="n"/>
      <c r="O121" s="16" t="n"/>
      <c r="P121" s="19">
        <f>IF(OR(N121="",O121=""),"",N121-O121-TA_SUB)</f>
        <v/>
      </c>
      <c r="Q121" s="18" t="n"/>
      <c r="R121" s="16" t="n"/>
      <c r="S121" s="18" t="n"/>
      <c r="T121" s="18" t="n"/>
      <c r="U121" s="16" t="n"/>
      <c r="V121" s="16" t="n"/>
      <c r="W121" s="18" t="n"/>
      <c r="X121" s="19">
        <f>IF(Q121="","",Q121+TA_SUB)</f>
        <v/>
      </c>
      <c r="Y121" s="15">
        <f>IF(Q121="","",IF(W121="",DATADATE,W121)-Q121)</f>
        <v/>
      </c>
      <c r="Z121" s="15">
        <f>IF(OR(X121="",W121&lt;&gt;""),"",IF(DATADATE&gt;X121,"OVERDUE",""))</f>
        <v/>
      </c>
      <c r="AA121" s="15">
        <f>IF(OR(W121="",X121=""),"",IF(W121&lt;=X121,"On time","Late"))</f>
        <v/>
      </c>
      <c r="AB121" s="15">
        <f>IF(A121="","",IF(W121="","UR",IF(V121="","UR",V121)))</f>
        <v/>
      </c>
      <c r="AC121" s="16" t="n"/>
      <c r="AD121" s="16" t="n"/>
      <c r="AE121" s="16" t="n"/>
    </row>
    <row r="122">
      <c r="A122" s="15">
        <f>IF(D122="","",PROJ&amp;"-"&amp;B122&amp;"-"&amp;C122&amp;"-"&amp;TEXT(D122,"0000"))</f>
        <v/>
      </c>
      <c r="B122" s="16" t="n"/>
      <c r="C122" s="16" t="n"/>
      <c r="D122" s="16" t="n"/>
      <c r="E122" s="17" t="n"/>
      <c r="F122" s="15">
        <f>IF(A122="","",IF(E122=_xlfn.MAXIFS('Register'!$E$6:$E$505,'Register'!$A$6:$A$505,A122),"Y","N"))</f>
        <v/>
      </c>
      <c r="G122" s="15">
        <f>IF(A122="","",COUNTIF('Register'!$A$6:$A$505,A122))</f>
        <v/>
      </c>
      <c r="H122" s="16" t="n"/>
      <c r="I122" s="16" t="n"/>
      <c r="J122" s="16" t="n"/>
      <c r="K122" s="16" t="n"/>
      <c r="L122" s="16" t="n"/>
      <c r="M122" s="16" t="n"/>
      <c r="N122" s="18" t="n"/>
      <c r="O122" s="16" t="n"/>
      <c r="P122" s="19">
        <f>IF(OR(N122="",O122=""),"",N122-O122-TA_SUB)</f>
        <v/>
      </c>
      <c r="Q122" s="18" t="n"/>
      <c r="R122" s="16" t="n"/>
      <c r="S122" s="18" t="n"/>
      <c r="T122" s="18" t="n"/>
      <c r="U122" s="16" t="n"/>
      <c r="V122" s="16" t="n"/>
      <c r="W122" s="18" t="n"/>
      <c r="X122" s="19">
        <f>IF(Q122="","",Q122+TA_SUB)</f>
        <v/>
      </c>
      <c r="Y122" s="15">
        <f>IF(Q122="","",IF(W122="",DATADATE,W122)-Q122)</f>
        <v/>
      </c>
      <c r="Z122" s="15">
        <f>IF(OR(X122="",W122&lt;&gt;""),"",IF(DATADATE&gt;X122,"OVERDUE",""))</f>
        <v/>
      </c>
      <c r="AA122" s="15">
        <f>IF(OR(W122="",X122=""),"",IF(W122&lt;=X122,"On time","Late"))</f>
        <v/>
      </c>
      <c r="AB122" s="15">
        <f>IF(A122="","",IF(W122="","UR",IF(V122="","UR",V122)))</f>
        <v/>
      </c>
      <c r="AC122" s="16" t="n"/>
      <c r="AD122" s="16" t="n"/>
      <c r="AE122" s="16" t="n"/>
    </row>
    <row r="123">
      <c r="A123" s="15">
        <f>IF(D123="","",PROJ&amp;"-"&amp;B123&amp;"-"&amp;C123&amp;"-"&amp;TEXT(D123,"0000"))</f>
        <v/>
      </c>
      <c r="B123" s="16" t="n"/>
      <c r="C123" s="16" t="n"/>
      <c r="D123" s="16" t="n"/>
      <c r="E123" s="17" t="n"/>
      <c r="F123" s="15">
        <f>IF(A123="","",IF(E123=_xlfn.MAXIFS('Register'!$E$6:$E$505,'Register'!$A$6:$A$505,A123),"Y","N"))</f>
        <v/>
      </c>
      <c r="G123" s="15">
        <f>IF(A123="","",COUNTIF('Register'!$A$6:$A$505,A123))</f>
        <v/>
      </c>
      <c r="H123" s="16" t="n"/>
      <c r="I123" s="16" t="n"/>
      <c r="J123" s="16" t="n"/>
      <c r="K123" s="16" t="n"/>
      <c r="L123" s="16" t="n"/>
      <c r="M123" s="16" t="n"/>
      <c r="N123" s="18" t="n"/>
      <c r="O123" s="16" t="n"/>
      <c r="P123" s="19">
        <f>IF(OR(N123="",O123=""),"",N123-O123-TA_SUB)</f>
        <v/>
      </c>
      <c r="Q123" s="18" t="n"/>
      <c r="R123" s="16" t="n"/>
      <c r="S123" s="18" t="n"/>
      <c r="T123" s="18" t="n"/>
      <c r="U123" s="16" t="n"/>
      <c r="V123" s="16" t="n"/>
      <c r="W123" s="18" t="n"/>
      <c r="X123" s="19">
        <f>IF(Q123="","",Q123+TA_SUB)</f>
        <v/>
      </c>
      <c r="Y123" s="15">
        <f>IF(Q123="","",IF(W123="",DATADATE,W123)-Q123)</f>
        <v/>
      </c>
      <c r="Z123" s="15">
        <f>IF(OR(X123="",W123&lt;&gt;""),"",IF(DATADATE&gt;X123,"OVERDUE",""))</f>
        <v/>
      </c>
      <c r="AA123" s="15">
        <f>IF(OR(W123="",X123=""),"",IF(W123&lt;=X123,"On time","Late"))</f>
        <v/>
      </c>
      <c r="AB123" s="15">
        <f>IF(A123="","",IF(W123="","UR",IF(V123="","UR",V123)))</f>
        <v/>
      </c>
      <c r="AC123" s="16" t="n"/>
      <c r="AD123" s="16" t="n"/>
      <c r="AE123" s="16" t="n"/>
    </row>
    <row r="124">
      <c r="A124" s="15">
        <f>IF(D124="","",PROJ&amp;"-"&amp;B124&amp;"-"&amp;C124&amp;"-"&amp;TEXT(D124,"0000"))</f>
        <v/>
      </c>
      <c r="B124" s="16" t="n"/>
      <c r="C124" s="16" t="n"/>
      <c r="D124" s="16" t="n"/>
      <c r="E124" s="17" t="n"/>
      <c r="F124" s="15">
        <f>IF(A124="","",IF(E124=_xlfn.MAXIFS('Register'!$E$6:$E$505,'Register'!$A$6:$A$505,A124),"Y","N"))</f>
        <v/>
      </c>
      <c r="G124" s="15">
        <f>IF(A124="","",COUNTIF('Register'!$A$6:$A$505,A124))</f>
        <v/>
      </c>
      <c r="H124" s="16" t="n"/>
      <c r="I124" s="16" t="n"/>
      <c r="J124" s="16" t="n"/>
      <c r="K124" s="16" t="n"/>
      <c r="L124" s="16" t="n"/>
      <c r="M124" s="16" t="n"/>
      <c r="N124" s="18" t="n"/>
      <c r="O124" s="16" t="n"/>
      <c r="P124" s="19">
        <f>IF(OR(N124="",O124=""),"",N124-O124-TA_SUB)</f>
        <v/>
      </c>
      <c r="Q124" s="18" t="n"/>
      <c r="R124" s="16" t="n"/>
      <c r="S124" s="18" t="n"/>
      <c r="T124" s="18" t="n"/>
      <c r="U124" s="16" t="n"/>
      <c r="V124" s="16" t="n"/>
      <c r="W124" s="18" t="n"/>
      <c r="X124" s="19">
        <f>IF(Q124="","",Q124+TA_SUB)</f>
        <v/>
      </c>
      <c r="Y124" s="15">
        <f>IF(Q124="","",IF(W124="",DATADATE,W124)-Q124)</f>
        <v/>
      </c>
      <c r="Z124" s="15">
        <f>IF(OR(X124="",W124&lt;&gt;""),"",IF(DATADATE&gt;X124,"OVERDUE",""))</f>
        <v/>
      </c>
      <c r="AA124" s="15">
        <f>IF(OR(W124="",X124=""),"",IF(W124&lt;=X124,"On time","Late"))</f>
        <v/>
      </c>
      <c r="AB124" s="15">
        <f>IF(A124="","",IF(W124="","UR",IF(V124="","UR",V124)))</f>
        <v/>
      </c>
      <c r="AC124" s="16" t="n"/>
      <c r="AD124" s="16" t="n"/>
      <c r="AE124" s="16" t="n"/>
    </row>
    <row r="125">
      <c r="A125" s="15">
        <f>IF(D125="","",PROJ&amp;"-"&amp;B125&amp;"-"&amp;C125&amp;"-"&amp;TEXT(D125,"0000"))</f>
        <v/>
      </c>
      <c r="B125" s="16" t="n"/>
      <c r="C125" s="16" t="n"/>
      <c r="D125" s="16" t="n"/>
      <c r="E125" s="17" t="n"/>
      <c r="F125" s="15">
        <f>IF(A125="","",IF(E125=_xlfn.MAXIFS('Register'!$E$6:$E$505,'Register'!$A$6:$A$505,A125),"Y","N"))</f>
        <v/>
      </c>
      <c r="G125" s="15">
        <f>IF(A125="","",COUNTIF('Register'!$A$6:$A$505,A125))</f>
        <v/>
      </c>
      <c r="H125" s="16" t="n"/>
      <c r="I125" s="16" t="n"/>
      <c r="J125" s="16" t="n"/>
      <c r="K125" s="16" t="n"/>
      <c r="L125" s="16" t="n"/>
      <c r="M125" s="16" t="n"/>
      <c r="N125" s="18" t="n"/>
      <c r="O125" s="16" t="n"/>
      <c r="P125" s="19">
        <f>IF(OR(N125="",O125=""),"",N125-O125-TA_SUB)</f>
        <v/>
      </c>
      <c r="Q125" s="18" t="n"/>
      <c r="R125" s="16" t="n"/>
      <c r="S125" s="18" t="n"/>
      <c r="T125" s="18" t="n"/>
      <c r="U125" s="16" t="n"/>
      <c r="V125" s="16" t="n"/>
      <c r="W125" s="18" t="n"/>
      <c r="X125" s="19">
        <f>IF(Q125="","",Q125+TA_SUB)</f>
        <v/>
      </c>
      <c r="Y125" s="15">
        <f>IF(Q125="","",IF(W125="",DATADATE,W125)-Q125)</f>
        <v/>
      </c>
      <c r="Z125" s="15">
        <f>IF(OR(X125="",W125&lt;&gt;""),"",IF(DATADATE&gt;X125,"OVERDUE",""))</f>
        <v/>
      </c>
      <c r="AA125" s="15">
        <f>IF(OR(W125="",X125=""),"",IF(W125&lt;=X125,"On time","Late"))</f>
        <v/>
      </c>
      <c r="AB125" s="15">
        <f>IF(A125="","",IF(W125="","UR",IF(V125="","UR",V125)))</f>
        <v/>
      </c>
      <c r="AC125" s="16" t="n"/>
      <c r="AD125" s="16" t="n"/>
      <c r="AE125" s="16" t="n"/>
    </row>
    <row r="126">
      <c r="A126" s="15">
        <f>IF(D126="","",PROJ&amp;"-"&amp;B126&amp;"-"&amp;C126&amp;"-"&amp;TEXT(D126,"0000"))</f>
        <v/>
      </c>
      <c r="B126" s="16" t="n"/>
      <c r="C126" s="16" t="n"/>
      <c r="D126" s="16" t="n"/>
      <c r="E126" s="17" t="n"/>
      <c r="F126" s="15">
        <f>IF(A126="","",IF(E126=_xlfn.MAXIFS('Register'!$E$6:$E$505,'Register'!$A$6:$A$505,A126),"Y","N"))</f>
        <v/>
      </c>
      <c r="G126" s="15">
        <f>IF(A126="","",COUNTIF('Register'!$A$6:$A$505,A126))</f>
        <v/>
      </c>
      <c r="H126" s="16" t="n"/>
      <c r="I126" s="16" t="n"/>
      <c r="J126" s="16" t="n"/>
      <c r="K126" s="16" t="n"/>
      <c r="L126" s="16" t="n"/>
      <c r="M126" s="16" t="n"/>
      <c r="N126" s="18" t="n"/>
      <c r="O126" s="16" t="n"/>
      <c r="P126" s="19">
        <f>IF(OR(N126="",O126=""),"",N126-O126-TA_SUB)</f>
        <v/>
      </c>
      <c r="Q126" s="18" t="n"/>
      <c r="R126" s="16" t="n"/>
      <c r="S126" s="18" t="n"/>
      <c r="T126" s="18" t="n"/>
      <c r="U126" s="16" t="n"/>
      <c r="V126" s="16" t="n"/>
      <c r="W126" s="18" t="n"/>
      <c r="X126" s="19">
        <f>IF(Q126="","",Q126+TA_SUB)</f>
        <v/>
      </c>
      <c r="Y126" s="15">
        <f>IF(Q126="","",IF(W126="",DATADATE,W126)-Q126)</f>
        <v/>
      </c>
      <c r="Z126" s="15">
        <f>IF(OR(X126="",W126&lt;&gt;""),"",IF(DATADATE&gt;X126,"OVERDUE",""))</f>
        <v/>
      </c>
      <c r="AA126" s="15">
        <f>IF(OR(W126="",X126=""),"",IF(W126&lt;=X126,"On time","Late"))</f>
        <v/>
      </c>
      <c r="AB126" s="15">
        <f>IF(A126="","",IF(W126="","UR",IF(V126="","UR",V126)))</f>
        <v/>
      </c>
      <c r="AC126" s="16" t="n"/>
      <c r="AD126" s="16" t="n"/>
      <c r="AE126" s="16" t="n"/>
    </row>
    <row r="127">
      <c r="A127" s="15">
        <f>IF(D127="","",PROJ&amp;"-"&amp;B127&amp;"-"&amp;C127&amp;"-"&amp;TEXT(D127,"0000"))</f>
        <v/>
      </c>
      <c r="B127" s="16" t="n"/>
      <c r="C127" s="16" t="n"/>
      <c r="D127" s="16" t="n"/>
      <c r="E127" s="17" t="n"/>
      <c r="F127" s="15">
        <f>IF(A127="","",IF(E127=_xlfn.MAXIFS('Register'!$E$6:$E$505,'Register'!$A$6:$A$505,A127),"Y","N"))</f>
        <v/>
      </c>
      <c r="G127" s="15">
        <f>IF(A127="","",COUNTIF('Register'!$A$6:$A$505,A127))</f>
        <v/>
      </c>
      <c r="H127" s="16" t="n"/>
      <c r="I127" s="16" t="n"/>
      <c r="J127" s="16" t="n"/>
      <c r="K127" s="16" t="n"/>
      <c r="L127" s="16" t="n"/>
      <c r="M127" s="16" t="n"/>
      <c r="N127" s="18" t="n"/>
      <c r="O127" s="16" t="n"/>
      <c r="P127" s="19">
        <f>IF(OR(N127="",O127=""),"",N127-O127-TA_SUB)</f>
        <v/>
      </c>
      <c r="Q127" s="18" t="n"/>
      <c r="R127" s="16" t="n"/>
      <c r="S127" s="18" t="n"/>
      <c r="T127" s="18" t="n"/>
      <c r="U127" s="16" t="n"/>
      <c r="V127" s="16" t="n"/>
      <c r="W127" s="18" t="n"/>
      <c r="X127" s="19">
        <f>IF(Q127="","",Q127+TA_SUB)</f>
        <v/>
      </c>
      <c r="Y127" s="15">
        <f>IF(Q127="","",IF(W127="",DATADATE,W127)-Q127)</f>
        <v/>
      </c>
      <c r="Z127" s="15">
        <f>IF(OR(X127="",W127&lt;&gt;""),"",IF(DATADATE&gt;X127,"OVERDUE",""))</f>
        <v/>
      </c>
      <c r="AA127" s="15">
        <f>IF(OR(W127="",X127=""),"",IF(W127&lt;=X127,"On time","Late"))</f>
        <v/>
      </c>
      <c r="AB127" s="15">
        <f>IF(A127="","",IF(W127="","UR",IF(V127="","UR",V127)))</f>
        <v/>
      </c>
      <c r="AC127" s="16" t="n"/>
      <c r="AD127" s="16" t="n"/>
      <c r="AE127" s="16" t="n"/>
    </row>
    <row r="128">
      <c r="A128" s="15">
        <f>IF(D128="","",PROJ&amp;"-"&amp;B128&amp;"-"&amp;C128&amp;"-"&amp;TEXT(D128,"0000"))</f>
        <v/>
      </c>
      <c r="B128" s="16" t="n"/>
      <c r="C128" s="16" t="n"/>
      <c r="D128" s="16" t="n"/>
      <c r="E128" s="17" t="n"/>
      <c r="F128" s="15">
        <f>IF(A128="","",IF(E128=_xlfn.MAXIFS('Register'!$E$6:$E$505,'Register'!$A$6:$A$505,A128),"Y","N"))</f>
        <v/>
      </c>
      <c r="G128" s="15">
        <f>IF(A128="","",COUNTIF('Register'!$A$6:$A$505,A128))</f>
        <v/>
      </c>
      <c r="H128" s="16" t="n"/>
      <c r="I128" s="16" t="n"/>
      <c r="J128" s="16" t="n"/>
      <c r="K128" s="16" t="n"/>
      <c r="L128" s="16" t="n"/>
      <c r="M128" s="16" t="n"/>
      <c r="N128" s="18" t="n"/>
      <c r="O128" s="16" t="n"/>
      <c r="P128" s="19">
        <f>IF(OR(N128="",O128=""),"",N128-O128-TA_SUB)</f>
        <v/>
      </c>
      <c r="Q128" s="18" t="n"/>
      <c r="R128" s="16" t="n"/>
      <c r="S128" s="18" t="n"/>
      <c r="T128" s="18" t="n"/>
      <c r="U128" s="16" t="n"/>
      <c r="V128" s="16" t="n"/>
      <c r="W128" s="18" t="n"/>
      <c r="X128" s="19">
        <f>IF(Q128="","",Q128+TA_SUB)</f>
        <v/>
      </c>
      <c r="Y128" s="15">
        <f>IF(Q128="","",IF(W128="",DATADATE,W128)-Q128)</f>
        <v/>
      </c>
      <c r="Z128" s="15">
        <f>IF(OR(X128="",W128&lt;&gt;""),"",IF(DATADATE&gt;X128,"OVERDUE",""))</f>
        <v/>
      </c>
      <c r="AA128" s="15">
        <f>IF(OR(W128="",X128=""),"",IF(W128&lt;=X128,"On time","Late"))</f>
        <v/>
      </c>
      <c r="AB128" s="15">
        <f>IF(A128="","",IF(W128="","UR",IF(V128="","UR",V128)))</f>
        <v/>
      </c>
      <c r="AC128" s="16" t="n"/>
      <c r="AD128" s="16" t="n"/>
      <c r="AE128" s="16" t="n"/>
    </row>
    <row r="129">
      <c r="A129" s="15">
        <f>IF(D129="","",PROJ&amp;"-"&amp;B129&amp;"-"&amp;C129&amp;"-"&amp;TEXT(D129,"0000"))</f>
        <v/>
      </c>
      <c r="B129" s="16" t="n"/>
      <c r="C129" s="16" t="n"/>
      <c r="D129" s="16" t="n"/>
      <c r="E129" s="17" t="n"/>
      <c r="F129" s="15">
        <f>IF(A129="","",IF(E129=_xlfn.MAXIFS('Register'!$E$6:$E$505,'Register'!$A$6:$A$505,A129),"Y","N"))</f>
        <v/>
      </c>
      <c r="G129" s="15">
        <f>IF(A129="","",COUNTIF('Register'!$A$6:$A$505,A129))</f>
        <v/>
      </c>
      <c r="H129" s="16" t="n"/>
      <c r="I129" s="16" t="n"/>
      <c r="J129" s="16" t="n"/>
      <c r="K129" s="16" t="n"/>
      <c r="L129" s="16" t="n"/>
      <c r="M129" s="16" t="n"/>
      <c r="N129" s="18" t="n"/>
      <c r="O129" s="16" t="n"/>
      <c r="P129" s="19">
        <f>IF(OR(N129="",O129=""),"",N129-O129-TA_SUB)</f>
        <v/>
      </c>
      <c r="Q129" s="18" t="n"/>
      <c r="R129" s="16" t="n"/>
      <c r="S129" s="18" t="n"/>
      <c r="T129" s="18" t="n"/>
      <c r="U129" s="16" t="n"/>
      <c r="V129" s="16" t="n"/>
      <c r="W129" s="18" t="n"/>
      <c r="X129" s="19">
        <f>IF(Q129="","",Q129+TA_SUB)</f>
        <v/>
      </c>
      <c r="Y129" s="15">
        <f>IF(Q129="","",IF(W129="",DATADATE,W129)-Q129)</f>
        <v/>
      </c>
      <c r="Z129" s="15">
        <f>IF(OR(X129="",W129&lt;&gt;""),"",IF(DATADATE&gt;X129,"OVERDUE",""))</f>
        <v/>
      </c>
      <c r="AA129" s="15">
        <f>IF(OR(W129="",X129=""),"",IF(W129&lt;=X129,"On time","Late"))</f>
        <v/>
      </c>
      <c r="AB129" s="15">
        <f>IF(A129="","",IF(W129="","UR",IF(V129="","UR",V129)))</f>
        <v/>
      </c>
      <c r="AC129" s="16" t="n"/>
      <c r="AD129" s="16" t="n"/>
      <c r="AE129" s="16" t="n"/>
    </row>
    <row r="130">
      <c r="A130" s="15">
        <f>IF(D130="","",PROJ&amp;"-"&amp;B130&amp;"-"&amp;C130&amp;"-"&amp;TEXT(D130,"0000"))</f>
        <v/>
      </c>
      <c r="B130" s="16" t="n"/>
      <c r="C130" s="16" t="n"/>
      <c r="D130" s="16" t="n"/>
      <c r="E130" s="17" t="n"/>
      <c r="F130" s="15">
        <f>IF(A130="","",IF(E130=_xlfn.MAXIFS('Register'!$E$6:$E$505,'Register'!$A$6:$A$505,A130),"Y","N"))</f>
        <v/>
      </c>
      <c r="G130" s="15">
        <f>IF(A130="","",COUNTIF('Register'!$A$6:$A$505,A130))</f>
        <v/>
      </c>
      <c r="H130" s="16" t="n"/>
      <c r="I130" s="16" t="n"/>
      <c r="J130" s="16" t="n"/>
      <c r="K130" s="16" t="n"/>
      <c r="L130" s="16" t="n"/>
      <c r="M130" s="16" t="n"/>
      <c r="N130" s="18" t="n"/>
      <c r="O130" s="16" t="n"/>
      <c r="P130" s="19">
        <f>IF(OR(N130="",O130=""),"",N130-O130-TA_SUB)</f>
        <v/>
      </c>
      <c r="Q130" s="18" t="n"/>
      <c r="R130" s="16" t="n"/>
      <c r="S130" s="18" t="n"/>
      <c r="T130" s="18" t="n"/>
      <c r="U130" s="16" t="n"/>
      <c r="V130" s="16" t="n"/>
      <c r="W130" s="18" t="n"/>
      <c r="X130" s="19">
        <f>IF(Q130="","",Q130+TA_SUB)</f>
        <v/>
      </c>
      <c r="Y130" s="15">
        <f>IF(Q130="","",IF(W130="",DATADATE,W130)-Q130)</f>
        <v/>
      </c>
      <c r="Z130" s="15">
        <f>IF(OR(X130="",W130&lt;&gt;""),"",IF(DATADATE&gt;X130,"OVERDUE",""))</f>
        <v/>
      </c>
      <c r="AA130" s="15">
        <f>IF(OR(W130="",X130=""),"",IF(W130&lt;=X130,"On time","Late"))</f>
        <v/>
      </c>
      <c r="AB130" s="15">
        <f>IF(A130="","",IF(W130="","UR",IF(V130="","UR",V130)))</f>
        <v/>
      </c>
      <c r="AC130" s="16" t="n"/>
      <c r="AD130" s="16" t="n"/>
      <c r="AE130" s="16" t="n"/>
    </row>
    <row r="131">
      <c r="A131" s="15">
        <f>IF(D131="","",PROJ&amp;"-"&amp;B131&amp;"-"&amp;C131&amp;"-"&amp;TEXT(D131,"0000"))</f>
        <v/>
      </c>
      <c r="B131" s="16" t="n"/>
      <c r="C131" s="16" t="n"/>
      <c r="D131" s="16" t="n"/>
      <c r="E131" s="17" t="n"/>
      <c r="F131" s="15">
        <f>IF(A131="","",IF(E131=_xlfn.MAXIFS('Register'!$E$6:$E$505,'Register'!$A$6:$A$505,A131),"Y","N"))</f>
        <v/>
      </c>
      <c r="G131" s="15">
        <f>IF(A131="","",COUNTIF('Register'!$A$6:$A$505,A131))</f>
        <v/>
      </c>
      <c r="H131" s="16" t="n"/>
      <c r="I131" s="16" t="n"/>
      <c r="J131" s="16" t="n"/>
      <c r="K131" s="16" t="n"/>
      <c r="L131" s="16" t="n"/>
      <c r="M131" s="16" t="n"/>
      <c r="N131" s="18" t="n"/>
      <c r="O131" s="16" t="n"/>
      <c r="P131" s="19">
        <f>IF(OR(N131="",O131=""),"",N131-O131-TA_SUB)</f>
        <v/>
      </c>
      <c r="Q131" s="18" t="n"/>
      <c r="R131" s="16" t="n"/>
      <c r="S131" s="18" t="n"/>
      <c r="T131" s="18" t="n"/>
      <c r="U131" s="16" t="n"/>
      <c r="V131" s="16" t="n"/>
      <c r="W131" s="18" t="n"/>
      <c r="X131" s="19">
        <f>IF(Q131="","",Q131+TA_SUB)</f>
        <v/>
      </c>
      <c r="Y131" s="15">
        <f>IF(Q131="","",IF(W131="",DATADATE,W131)-Q131)</f>
        <v/>
      </c>
      <c r="Z131" s="15">
        <f>IF(OR(X131="",W131&lt;&gt;""),"",IF(DATADATE&gt;X131,"OVERDUE",""))</f>
        <v/>
      </c>
      <c r="AA131" s="15">
        <f>IF(OR(W131="",X131=""),"",IF(W131&lt;=X131,"On time","Late"))</f>
        <v/>
      </c>
      <c r="AB131" s="15">
        <f>IF(A131="","",IF(W131="","UR",IF(V131="","UR",V131)))</f>
        <v/>
      </c>
      <c r="AC131" s="16" t="n"/>
      <c r="AD131" s="16" t="n"/>
      <c r="AE131" s="16" t="n"/>
    </row>
    <row r="132">
      <c r="A132" s="15">
        <f>IF(D132="","",PROJ&amp;"-"&amp;B132&amp;"-"&amp;C132&amp;"-"&amp;TEXT(D132,"0000"))</f>
        <v/>
      </c>
      <c r="B132" s="16" t="n"/>
      <c r="C132" s="16" t="n"/>
      <c r="D132" s="16" t="n"/>
      <c r="E132" s="17" t="n"/>
      <c r="F132" s="15">
        <f>IF(A132="","",IF(E132=_xlfn.MAXIFS('Register'!$E$6:$E$505,'Register'!$A$6:$A$505,A132),"Y","N"))</f>
        <v/>
      </c>
      <c r="G132" s="15">
        <f>IF(A132="","",COUNTIF('Register'!$A$6:$A$505,A132))</f>
        <v/>
      </c>
      <c r="H132" s="16" t="n"/>
      <c r="I132" s="16" t="n"/>
      <c r="J132" s="16" t="n"/>
      <c r="K132" s="16" t="n"/>
      <c r="L132" s="16" t="n"/>
      <c r="M132" s="16" t="n"/>
      <c r="N132" s="18" t="n"/>
      <c r="O132" s="16" t="n"/>
      <c r="P132" s="19">
        <f>IF(OR(N132="",O132=""),"",N132-O132-TA_SUB)</f>
        <v/>
      </c>
      <c r="Q132" s="18" t="n"/>
      <c r="R132" s="16" t="n"/>
      <c r="S132" s="18" t="n"/>
      <c r="T132" s="18" t="n"/>
      <c r="U132" s="16" t="n"/>
      <c r="V132" s="16" t="n"/>
      <c r="W132" s="18" t="n"/>
      <c r="X132" s="19">
        <f>IF(Q132="","",Q132+TA_SUB)</f>
        <v/>
      </c>
      <c r="Y132" s="15">
        <f>IF(Q132="","",IF(W132="",DATADATE,W132)-Q132)</f>
        <v/>
      </c>
      <c r="Z132" s="15">
        <f>IF(OR(X132="",W132&lt;&gt;""),"",IF(DATADATE&gt;X132,"OVERDUE",""))</f>
        <v/>
      </c>
      <c r="AA132" s="15">
        <f>IF(OR(W132="",X132=""),"",IF(W132&lt;=X132,"On time","Late"))</f>
        <v/>
      </c>
      <c r="AB132" s="15">
        <f>IF(A132="","",IF(W132="","UR",IF(V132="","UR",V132)))</f>
        <v/>
      </c>
      <c r="AC132" s="16" t="n"/>
      <c r="AD132" s="16" t="n"/>
      <c r="AE132" s="16" t="n"/>
    </row>
    <row r="133">
      <c r="A133" s="15">
        <f>IF(D133="","",PROJ&amp;"-"&amp;B133&amp;"-"&amp;C133&amp;"-"&amp;TEXT(D133,"0000"))</f>
        <v/>
      </c>
      <c r="B133" s="16" t="n"/>
      <c r="C133" s="16" t="n"/>
      <c r="D133" s="16" t="n"/>
      <c r="E133" s="17" t="n"/>
      <c r="F133" s="15">
        <f>IF(A133="","",IF(E133=_xlfn.MAXIFS('Register'!$E$6:$E$505,'Register'!$A$6:$A$505,A133),"Y","N"))</f>
        <v/>
      </c>
      <c r="G133" s="15">
        <f>IF(A133="","",COUNTIF('Register'!$A$6:$A$505,A133))</f>
        <v/>
      </c>
      <c r="H133" s="16" t="n"/>
      <c r="I133" s="16" t="n"/>
      <c r="J133" s="16" t="n"/>
      <c r="K133" s="16" t="n"/>
      <c r="L133" s="16" t="n"/>
      <c r="M133" s="16" t="n"/>
      <c r="N133" s="18" t="n"/>
      <c r="O133" s="16" t="n"/>
      <c r="P133" s="19">
        <f>IF(OR(N133="",O133=""),"",N133-O133-TA_SUB)</f>
        <v/>
      </c>
      <c r="Q133" s="18" t="n"/>
      <c r="R133" s="16" t="n"/>
      <c r="S133" s="18" t="n"/>
      <c r="T133" s="18" t="n"/>
      <c r="U133" s="16" t="n"/>
      <c r="V133" s="16" t="n"/>
      <c r="W133" s="18" t="n"/>
      <c r="X133" s="19">
        <f>IF(Q133="","",Q133+TA_SUB)</f>
        <v/>
      </c>
      <c r="Y133" s="15">
        <f>IF(Q133="","",IF(W133="",DATADATE,W133)-Q133)</f>
        <v/>
      </c>
      <c r="Z133" s="15">
        <f>IF(OR(X133="",W133&lt;&gt;""),"",IF(DATADATE&gt;X133,"OVERDUE",""))</f>
        <v/>
      </c>
      <c r="AA133" s="15">
        <f>IF(OR(W133="",X133=""),"",IF(W133&lt;=X133,"On time","Late"))</f>
        <v/>
      </c>
      <c r="AB133" s="15">
        <f>IF(A133="","",IF(W133="","UR",IF(V133="","UR",V133)))</f>
        <v/>
      </c>
      <c r="AC133" s="16" t="n"/>
      <c r="AD133" s="16" t="n"/>
      <c r="AE133" s="16" t="n"/>
    </row>
    <row r="134">
      <c r="A134" s="15">
        <f>IF(D134="","",PROJ&amp;"-"&amp;B134&amp;"-"&amp;C134&amp;"-"&amp;TEXT(D134,"0000"))</f>
        <v/>
      </c>
      <c r="B134" s="16" t="n"/>
      <c r="C134" s="16" t="n"/>
      <c r="D134" s="16" t="n"/>
      <c r="E134" s="17" t="n"/>
      <c r="F134" s="15">
        <f>IF(A134="","",IF(E134=_xlfn.MAXIFS('Register'!$E$6:$E$505,'Register'!$A$6:$A$505,A134),"Y","N"))</f>
        <v/>
      </c>
      <c r="G134" s="15">
        <f>IF(A134="","",COUNTIF('Register'!$A$6:$A$505,A134))</f>
        <v/>
      </c>
      <c r="H134" s="16" t="n"/>
      <c r="I134" s="16" t="n"/>
      <c r="J134" s="16" t="n"/>
      <c r="K134" s="16" t="n"/>
      <c r="L134" s="16" t="n"/>
      <c r="M134" s="16" t="n"/>
      <c r="N134" s="18" t="n"/>
      <c r="O134" s="16" t="n"/>
      <c r="P134" s="19">
        <f>IF(OR(N134="",O134=""),"",N134-O134-TA_SUB)</f>
        <v/>
      </c>
      <c r="Q134" s="18" t="n"/>
      <c r="R134" s="16" t="n"/>
      <c r="S134" s="18" t="n"/>
      <c r="T134" s="18" t="n"/>
      <c r="U134" s="16" t="n"/>
      <c r="V134" s="16" t="n"/>
      <c r="W134" s="18" t="n"/>
      <c r="X134" s="19">
        <f>IF(Q134="","",Q134+TA_SUB)</f>
        <v/>
      </c>
      <c r="Y134" s="15">
        <f>IF(Q134="","",IF(W134="",DATADATE,W134)-Q134)</f>
        <v/>
      </c>
      <c r="Z134" s="15">
        <f>IF(OR(X134="",W134&lt;&gt;""),"",IF(DATADATE&gt;X134,"OVERDUE",""))</f>
        <v/>
      </c>
      <c r="AA134" s="15">
        <f>IF(OR(W134="",X134=""),"",IF(W134&lt;=X134,"On time","Late"))</f>
        <v/>
      </c>
      <c r="AB134" s="15">
        <f>IF(A134="","",IF(W134="","UR",IF(V134="","UR",V134)))</f>
        <v/>
      </c>
      <c r="AC134" s="16" t="n"/>
      <c r="AD134" s="16" t="n"/>
      <c r="AE134" s="16" t="n"/>
    </row>
    <row r="135">
      <c r="A135" s="15">
        <f>IF(D135="","",PROJ&amp;"-"&amp;B135&amp;"-"&amp;C135&amp;"-"&amp;TEXT(D135,"0000"))</f>
        <v/>
      </c>
      <c r="B135" s="16" t="n"/>
      <c r="C135" s="16" t="n"/>
      <c r="D135" s="16" t="n"/>
      <c r="E135" s="17" t="n"/>
      <c r="F135" s="15">
        <f>IF(A135="","",IF(E135=_xlfn.MAXIFS('Register'!$E$6:$E$505,'Register'!$A$6:$A$505,A135),"Y","N"))</f>
        <v/>
      </c>
      <c r="G135" s="15">
        <f>IF(A135="","",COUNTIF('Register'!$A$6:$A$505,A135))</f>
        <v/>
      </c>
      <c r="H135" s="16" t="n"/>
      <c r="I135" s="16" t="n"/>
      <c r="J135" s="16" t="n"/>
      <c r="K135" s="16" t="n"/>
      <c r="L135" s="16" t="n"/>
      <c r="M135" s="16" t="n"/>
      <c r="N135" s="18" t="n"/>
      <c r="O135" s="16" t="n"/>
      <c r="P135" s="19">
        <f>IF(OR(N135="",O135=""),"",N135-O135-TA_SUB)</f>
        <v/>
      </c>
      <c r="Q135" s="18" t="n"/>
      <c r="R135" s="16" t="n"/>
      <c r="S135" s="18" t="n"/>
      <c r="T135" s="18" t="n"/>
      <c r="U135" s="16" t="n"/>
      <c r="V135" s="16" t="n"/>
      <c r="W135" s="18" t="n"/>
      <c r="X135" s="19">
        <f>IF(Q135="","",Q135+TA_SUB)</f>
        <v/>
      </c>
      <c r="Y135" s="15">
        <f>IF(Q135="","",IF(W135="",DATADATE,W135)-Q135)</f>
        <v/>
      </c>
      <c r="Z135" s="15">
        <f>IF(OR(X135="",W135&lt;&gt;""),"",IF(DATADATE&gt;X135,"OVERDUE",""))</f>
        <v/>
      </c>
      <c r="AA135" s="15">
        <f>IF(OR(W135="",X135=""),"",IF(W135&lt;=X135,"On time","Late"))</f>
        <v/>
      </c>
      <c r="AB135" s="15">
        <f>IF(A135="","",IF(W135="","UR",IF(V135="","UR",V135)))</f>
        <v/>
      </c>
      <c r="AC135" s="16" t="n"/>
      <c r="AD135" s="16" t="n"/>
      <c r="AE135" s="16" t="n"/>
    </row>
    <row r="136">
      <c r="A136" s="15">
        <f>IF(D136="","",PROJ&amp;"-"&amp;B136&amp;"-"&amp;C136&amp;"-"&amp;TEXT(D136,"0000"))</f>
        <v/>
      </c>
      <c r="B136" s="16" t="n"/>
      <c r="C136" s="16" t="n"/>
      <c r="D136" s="16" t="n"/>
      <c r="E136" s="17" t="n"/>
      <c r="F136" s="15">
        <f>IF(A136="","",IF(E136=_xlfn.MAXIFS('Register'!$E$6:$E$505,'Register'!$A$6:$A$505,A136),"Y","N"))</f>
        <v/>
      </c>
      <c r="G136" s="15">
        <f>IF(A136="","",COUNTIF('Register'!$A$6:$A$505,A136))</f>
        <v/>
      </c>
      <c r="H136" s="16" t="n"/>
      <c r="I136" s="16" t="n"/>
      <c r="J136" s="16" t="n"/>
      <c r="K136" s="16" t="n"/>
      <c r="L136" s="16" t="n"/>
      <c r="M136" s="16" t="n"/>
      <c r="N136" s="18" t="n"/>
      <c r="O136" s="16" t="n"/>
      <c r="P136" s="19">
        <f>IF(OR(N136="",O136=""),"",N136-O136-TA_SUB)</f>
        <v/>
      </c>
      <c r="Q136" s="18" t="n"/>
      <c r="R136" s="16" t="n"/>
      <c r="S136" s="18" t="n"/>
      <c r="T136" s="18" t="n"/>
      <c r="U136" s="16" t="n"/>
      <c r="V136" s="16" t="n"/>
      <c r="W136" s="18" t="n"/>
      <c r="X136" s="19">
        <f>IF(Q136="","",Q136+TA_SUB)</f>
        <v/>
      </c>
      <c r="Y136" s="15">
        <f>IF(Q136="","",IF(W136="",DATADATE,W136)-Q136)</f>
        <v/>
      </c>
      <c r="Z136" s="15">
        <f>IF(OR(X136="",W136&lt;&gt;""),"",IF(DATADATE&gt;X136,"OVERDUE",""))</f>
        <v/>
      </c>
      <c r="AA136" s="15">
        <f>IF(OR(W136="",X136=""),"",IF(W136&lt;=X136,"On time","Late"))</f>
        <v/>
      </c>
      <c r="AB136" s="15">
        <f>IF(A136="","",IF(W136="","UR",IF(V136="","UR",V136)))</f>
        <v/>
      </c>
      <c r="AC136" s="16" t="n"/>
      <c r="AD136" s="16" t="n"/>
      <c r="AE136" s="16" t="n"/>
    </row>
    <row r="137">
      <c r="A137" s="15">
        <f>IF(D137="","",PROJ&amp;"-"&amp;B137&amp;"-"&amp;C137&amp;"-"&amp;TEXT(D137,"0000"))</f>
        <v/>
      </c>
      <c r="B137" s="16" t="n"/>
      <c r="C137" s="16" t="n"/>
      <c r="D137" s="16" t="n"/>
      <c r="E137" s="17" t="n"/>
      <c r="F137" s="15">
        <f>IF(A137="","",IF(E137=_xlfn.MAXIFS('Register'!$E$6:$E$505,'Register'!$A$6:$A$505,A137),"Y","N"))</f>
        <v/>
      </c>
      <c r="G137" s="15">
        <f>IF(A137="","",COUNTIF('Register'!$A$6:$A$505,A137))</f>
        <v/>
      </c>
      <c r="H137" s="16" t="n"/>
      <c r="I137" s="16" t="n"/>
      <c r="J137" s="16" t="n"/>
      <c r="K137" s="16" t="n"/>
      <c r="L137" s="16" t="n"/>
      <c r="M137" s="16" t="n"/>
      <c r="N137" s="18" t="n"/>
      <c r="O137" s="16" t="n"/>
      <c r="P137" s="19">
        <f>IF(OR(N137="",O137=""),"",N137-O137-TA_SUB)</f>
        <v/>
      </c>
      <c r="Q137" s="18" t="n"/>
      <c r="R137" s="16" t="n"/>
      <c r="S137" s="18" t="n"/>
      <c r="T137" s="18" t="n"/>
      <c r="U137" s="16" t="n"/>
      <c r="V137" s="16" t="n"/>
      <c r="W137" s="18" t="n"/>
      <c r="X137" s="19">
        <f>IF(Q137="","",Q137+TA_SUB)</f>
        <v/>
      </c>
      <c r="Y137" s="15">
        <f>IF(Q137="","",IF(W137="",DATADATE,W137)-Q137)</f>
        <v/>
      </c>
      <c r="Z137" s="15">
        <f>IF(OR(X137="",W137&lt;&gt;""),"",IF(DATADATE&gt;X137,"OVERDUE",""))</f>
        <v/>
      </c>
      <c r="AA137" s="15">
        <f>IF(OR(W137="",X137=""),"",IF(W137&lt;=X137,"On time","Late"))</f>
        <v/>
      </c>
      <c r="AB137" s="15">
        <f>IF(A137="","",IF(W137="","UR",IF(V137="","UR",V137)))</f>
        <v/>
      </c>
      <c r="AC137" s="16" t="n"/>
      <c r="AD137" s="16" t="n"/>
      <c r="AE137" s="16" t="n"/>
    </row>
    <row r="138">
      <c r="A138" s="15">
        <f>IF(D138="","",PROJ&amp;"-"&amp;B138&amp;"-"&amp;C138&amp;"-"&amp;TEXT(D138,"0000"))</f>
        <v/>
      </c>
      <c r="B138" s="16" t="n"/>
      <c r="C138" s="16" t="n"/>
      <c r="D138" s="16" t="n"/>
      <c r="E138" s="17" t="n"/>
      <c r="F138" s="15">
        <f>IF(A138="","",IF(E138=_xlfn.MAXIFS('Register'!$E$6:$E$505,'Register'!$A$6:$A$505,A138),"Y","N"))</f>
        <v/>
      </c>
      <c r="G138" s="15">
        <f>IF(A138="","",COUNTIF('Register'!$A$6:$A$505,A138))</f>
        <v/>
      </c>
      <c r="H138" s="16" t="n"/>
      <c r="I138" s="16" t="n"/>
      <c r="J138" s="16" t="n"/>
      <c r="K138" s="16" t="n"/>
      <c r="L138" s="16" t="n"/>
      <c r="M138" s="16" t="n"/>
      <c r="N138" s="18" t="n"/>
      <c r="O138" s="16" t="n"/>
      <c r="P138" s="19">
        <f>IF(OR(N138="",O138=""),"",N138-O138-TA_SUB)</f>
        <v/>
      </c>
      <c r="Q138" s="18" t="n"/>
      <c r="R138" s="16" t="n"/>
      <c r="S138" s="18" t="n"/>
      <c r="T138" s="18" t="n"/>
      <c r="U138" s="16" t="n"/>
      <c r="V138" s="16" t="n"/>
      <c r="W138" s="18" t="n"/>
      <c r="X138" s="19">
        <f>IF(Q138="","",Q138+TA_SUB)</f>
        <v/>
      </c>
      <c r="Y138" s="15">
        <f>IF(Q138="","",IF(W138="",DATADATE,W138)-Q138)</f>
        <v/>
      </c>
      <c r="Z138" s="15">
        <f>IF(OR(X138="",W138&lt;&gt;""),"",IF(DATADATE&gt;X138,"OVERDUE",""))</f>
        <v/>
      </c>
      <c r="AA138" s="15">
        <f>IF(OR(W138="",X138=""),"",IF(W138&lt;=X138,"On time","Late"))</f>
        <v/>
      </c>
      <c r="AB138" s="15">
        <f>IF(A138="","",IF(W138="","UR",IF(V138="","UR",V138)))</f>
        <v/>
      </c>
      <c r="AC138" s="16" t="n"/>
      <c r="AD138" s="16" t="n"/>
      <c r="AE138" s="16" t="n"/>
    </row>
    <row r="139">
      <c r="A139" s="15">
        <f>IF(D139="","",PROJ&amp;"-"&amp;B139&amp;"-"&amp;C139&amp;"-"&amp;TEXT(D139,"0000"))</f>
        <v/>
      </c>
      <c r="B139" s="16" t="n"/>
      <c r="C139" s="16" t="n"/>
      <c r="D139" s="16" t="n"/>
      <c r="E139" s="17" t="n"/>
      <c r="F139" s="15">
        <f>IF(A139="","",IF(E139=_xlfn.MAXIFS('Register'!$E$6:$E$505,'Register'!$A$6:$A$505,A139),"Y","N"))</f>
        <v/>
      </c>
      <c r="G139" s="15">
        <f>IF(A139="","",COUNTIF('Register'!$A$6:$A$505,A139))</f>
        <v/>
      </c>
      <c r="H139" s="16" t="n"/>
      <c r="I139" s="16" t="n"/>
      <c r="J139" s="16" t="n"/>
      <c r="K139" s="16" t="n"/>
      <c r="L139" s="16" t="n"/>
      <c r="M139" s="16" t="n"/>
      <c r="N139" s="18" t="n"/>
      <c r="O139" s="16" t="n"/>
      <c r="P139" s="19">
        <f>IF(OR(N139="",O139=""),"",N139-O139-TA_SUB)</f>
        <v/>
      </c>
      <c r="Q139" s="18" t="n"/>
      <c r="R139" s="16" t="n"/>
      <c r="S139" s="18" t="n"/>
      <c r="T139" s="18" t="n"/>
      <c r="U139" s="16" t="n"/>
      <c r="V139" s="16" t="n"/>
      <c r="W139" s="18" t="n"/>
      <c r="X139" s="19">
        <f>IF(Q139="","",Q139+TA_SUB)</f>
        <v/>
      </c>
      <c r="Y139" s="15">
        <f>IF(Q139="","",IF(W139="",DATADATE,W139)-Q139)</f>
        <v/>
      </c>
      <c r="Z139" s="15">
        <f>IF(OR(X139="",W139&lt;&gt;""),"",IF(DATADATE&gt;X139,"OVERDUE",""))</f>
        <v/>
      </c>
      <c r="AA139" s="15">
        <f>IF(OR(W139="",X139=""),"",IF(W139&lt;=X139,"On time","Late"))</f>
        <v/>
      </c>
      <c r="AB139" s="15">
        <f>IF(A139="","",IF(W139="","UR",IF(V139="","UR",V139)))</f>
        <v/>
      </c>
      <c r="AC139" s="16" t="n"/>
      <c r="AD139" s="16" t="n"/>
      <c r="AE139" s="16" t="n"/>
    </row>
    <row r="140">
      <c r="A140" s="15">
        <f>IF(D140="","",PROJ&amp;"-"&amp;B140&amp;"-"&amp;C140&amp;"-"&amp;TEXT(D140,"0000"))</f>
        <v/>
      </c>
      <c r="B140" s="16" t="n"/>
      <c r="C140" s="16" t="n"/>
      <c r="D140" s="16" t="n"/>
      <c r="E140" s="17" t="n"/>
      <c r="F140" s="15">
        <f>IF(A140="","",IF(E140=_xlfn.MAXIFS('Register'!$E$6:$E$505,'Register'!$A$6:$A$505,A140),"Y","N"))</f>
        <v/>
      </c>
      <c r="G140" s="15">
        <f>IF(A140="","",COUNTIF('Register'!$A$6:$A$505,A140))</f>
        <v/>
      </c>
      <c r="H140" s="16" t="n"/>
      <c r="I140" s="16" t="n"/>
      <c r="J140" s="16" t="n"/>
      <c r="K140" s="16" t="n"/>
      <c r="L140" s="16" t="n"/>
      <c r="M140" s="16" t="n"/>
      <c r="N140" s="18" t="n"/>
      <c r="O140" s="16" t="n"/>
      <c r="P140" s="19">
        <f>IF(OR(N140="",O140=""),"",N140-O140-TA_SUB)</f>
        <v/>
      </c>
      <c r="Q140" s="18" t="n"/>
      <c r="R140" s="16" t="n"/>
      <c r="S140" s="18" t="n"/>
      <c r="T140" s="18" t="n"/>
      <c r="U140" s="16" t="n"/>
      <c r="V140" s="16" t="n"/>
      <c r="W140" s="18" t="n"/>
      <c r="X140" s="19">
        <f>IF(Q140="","",Q140+TA_SUB)</f>
        <v/>
      </c>
      <c r="Y140" s="15">
        <f>IF(Q140="","",IF(W140="",DATADATE,W140)-Q140)</f>
        <v/>
      </c>
      <c r="Z140" s="15">
        <f>IF(OR(X140="",W140&lt;&gt;""),"",IF(DATADATE&gt;X140,"OVERDUE",""))</f>
        <v/>
      </c>
      <c r="AA140" s="15">
        <f>IF(OR(W140="",X140=""),"",IF(W140&lt;=X140,"On time","Late"))</f>
        <v/>
      </c>
      <c r="AB140" s="15">
        <f>IF(A140="","",IF(W140="","UR",IF(V140="","UR",V140)))</f>
        <v/>
      </c>
      <c r="AC140" s="16" t="n"/>
      <c r="AD140" s="16" t="n"/>
      <c r="AE140" s="16" t="n"/>
    </row>
    <row r="141">
      <c r="A141" s="15">
        <f>IF(D141="","",PROJ&amp;"-"&amp;B141&amp;"-"&amp;C141&amp;"-"&amp;TEXT(D141,"0000"))</f>
        <v/>
      </c>
      <c r="B141" s="16" t="n"/>
      <c r="C141" s="16" t="n"/>
      <c r="D141" s="16" t="n"/>
      <c r="E141" s="17" t="n"/>
      <c r="F141" s="15">
        <f>IF(A141="","",IF(E141=_xlfn.MAXIFS('Register'!$E$6:$E$505,'Register'!$A$6:$A$505,A141),"Y","N"))</f>
        <v/>
      </c>
      <c r="G141" s="15">
        <f>IF(A141="","",COUNTIF('Register'!$A$6:$A$505,A141))</f>
        <v/>
      </c>
      <c r="H141" s="16" t="n"/>
      <c r="I141" s="16" t="n"/>
      <c r="J141" s="16" t="n"/>
      <c r="K141" s="16" t="n"/>
      <c r="L141" s="16" t="n"/>
      <c r="M141" s="16" t="n"/>
      <c r="N141" s="18" t="n"/>
      <c r="O141" s="16" t="n"/>
      <c r="P141" s="19">
        <f>IF(OR(N141="",O141=""),"",N141-O141-TA_SUB)</f>
        <v/>
      </c>
      <c r="Q141" s="18" t="n"/>
      <c r="R141" s="16" t="n"/>
      <c r="S141" s="18" t="n"/>
      <c r="T141" s="18" t="n"/>
      <c r="U141" s="16" t="n"/>
      <c r="V141" s="16" t="n"/>
      <c r="W141" s="18" t="n"/>
      <c r="X141" s="19">
        <f>IF(Q141="","",Q141+TA_SUB)</f>
        <v/>
      </c>
      <c r="Y141" s="15">
        <f>IF(Q141="","",IF(W141="",DATADATE,W141)-Q141)</f>
        <v/>
      </c>
      <c r="Z141" s="15">
        <f>IF(OR(X141="",W141&lt;&gt;""),"",IF(DATADATE&gt;X141,"OVERDUE",""))</f>
        <v/>
      </c>
      <c r="AA141" s="15">
        <f>IF(OR(W141="",X141=""),"",IF(W141&lt;=X141,"On time","Late"))</f>
        <v/>
      </c>
      <c r="AB141" s="15">
        <f>IF(A141="","",IF(W141="","UR",IF(V141="","UR",V141)))</f>
        <v/>
      </c>
      <c r="AC141" s="16" t="n"/>
      <c r="AD141" s="16" t="n"/>
      <c r="AE141" s="16" t="n"/>
    </row>
    <row r="142">
      <c r="A142" s="15">
        <f>IF(D142="","",PROJ&amp;"-"&amp;B142&amp;"-"&amp;C142&amp;"-"&amp;TEXT(D142,"0000"))</f>
        <v/>
      </c>
      <c r="B142" s="16" t="n"/>
      <c r="C142" s="16" t="n"/>
      <c r="D142" s="16" t="n"/>
      <c r="E142" s="17" t="n"/>
      <c r="F142" s="15">
        <f>IF(A142="","",IF(E142=_xlfn.MAXIFS('Register'!$E$6:$E$505,'Register'!$A$6:$A$505,A142),"Y","N"))</f>
        <v/>
      </c>
      <c r="G142" s="15">
        <f>IF(A142="","",COUNTIF('Register'!$A$6:$A$505,A142))</f>
        <v/>
      </c>
      <c r="H142" s="16" t="n"/>
      <c r="I142" s="16" t="n"/>
      <c r="J142" s="16" t="n"/>
      <c r="K142" s="16" t="n"/>
      <c r="L142" s="16" t="n"/>
      <c r="M142" s="16" t="n"/>
      <c r="N142" s="18" t="n"/>
      <c r="O142" s="16" t="n"/>
      <c r="P142" s="19">
        <f>IF(OR(N142="",O142=""),"",N142-O142-TA_SUB)</f>
        <v/>
      </c>
      <c r="Q142" s="18" t="n"/>
      <c r="R142" s="16" t="n"/>
      <c r="S142" s="18" t="n"/>
      <c r="T142" s="18" t="n"/>
      <c r="U142" s="16" t="n"/>
      <c r="V142" s="16" t="n"/>
      <c r="W142" s="18" t="n"/>
      <c r="X142" s="19">
        <f>IF(Q142="","",Q142+TA_SUB)</f>
        <v/>
      </c>
      <c r="Y142" s="15">
        <f>IF(Q142="","",IF(W142="",DATADATE,W142)-Q142)</f>
        <v/>
      </c>
      <c r="Z142" s="15">
        <f>IF(OR(X142="",W142&lt;&gt;""),"",IF(DATADATE&gt;X142,"OVERDUE",""))</f>
        <v/>
      </c>
      <c r="AA142" s="15">
        <f>IF(OR(W142="",X142=""),"",IF(W142&lt;=X142,"On time","Late"))</f>
        <v/>
      </c>
      <c r="AB142" s="15">
        <f>IF(A142="","",IF(W142="","UR",IF(V142="","UR",V142)))</f>
        <v/>
      </c>
      <c r="AC142" s="16" t="n"/>
      <c r="AD142" s="16" t="n"/>
      <c r="AE142" s="16" t="n"/>
    </row>
    <row r="143">
      <c r="A143" s="15">
        <f>IF(D143="","",PROJ&amp;"-"&amp;B143&amp;"-"&amp;C143&amp;"-"&amp;TEXT(D143,"0000"))</f>
        <v/>
      </c>
      <c r="B143" s="16" t="n"/>
      <c r="C143" s="16" t="n"/>
      <c r="D143" s="16" t="n"/>
      <c r="E143" s="17" t="n"/>
      <c r="F143" s="15">
        <f>IF(A143="","",IF(E143=_xlfn.MAXIFS('Register'!$E$6:$E$505,'Register'!$A$6:$A$505,A143),"Y","N"))</f>
        <v/>
      </c>
      <c r="G143" s="15">
        <f>IF(A143="","",COUNTIF('Register'!$A$6:$A$505,A143))</f>
        <v/>
      </c>
      <c r="H143" s="16" t="n"/>
      <c r="I143" s="16" t="n"/>
      <c r="J143" s="16" t="n"/>
      <c r="K143" s="16" t="n"/>
      <c r="L143" s="16" t="n"/>
      <c r="M143" s="16" t="n"/>
      <c r="N143" s="18" t="n"/>
      <c r="O143" s="16" t="n"/>
      <c r="P143" s="19">
        <f>IF(OR(N143="",O143=""),"",N143-O143-TA_SUB)</f>
        <v/>
      </c>
      <c r="Q143" s="18" t="n"/>
      <c r="R143" s="16" t="n"/>
      <c r="S143" s="18" t="n"/>
      <c r="T143" s="18" t="n"/>
      <c r="U143" s="16" t="n"/>
      <c r="V143" s="16" t="n"/>
      <c r="W143" s="18" t="n"/>
      <c r="X143" s="19">
        <f>IF(Q143="","",Q143+TA_SUB)</f>
        <v/>
      </c>
      <c r="Y143" s="15">
        <f>IF(Q143="","",IF(W143="",DATADATE,W143)-Q143)</f>
        <v/>
      </c>
      <c r="Z143" s="15">
        <f>IF(OR(X143="",W143&lt;&gt;""),"",IF(DATADATE&gt;X143,"OVERDUE",""))</f>
        <v/>
      </c>
      <c r="AA143" s="15">
        <f>IF(OR(W143="",X143=""),"",IF(W143&lt;=X143,"On time","Late"))</f>
        <v/>
      </c>
      <c r="AB143" s="15">
        <f>IF(A143="","",IF(W143="","UR",IF(V143="","UR",V143)))</f>
        <v/>
      </c>
      <c r="AC143" s="16" t="n"/>
      <c r="AD143" s="16" t="n"/>
      <c r="AE143" s="16" t="n"/>
    </row>
    <row r="144">
      <c r="A144" s="15">
        <f>IF(D144="","",PROJ&amp;"-"&amp;B144&amp;"-"&amp;C144&amp;"-"&amp;TEXT(D144,"0000"))</f>
        <v/>
      </c>
      <c r="B144" s="16" t="n"/>
      <c r="C144" s="16" t="n"/>
      <c r="D144" s="16" t="n"/>
      <c r="E144" s="17" t="n"/>
      <c r="F144" s="15">
        <f>IF(A144="","",IF(E144=_xlfn.MAXIFS('Register'!$E$6:$E$505,'Register'!$A$6:$A$505,A144),"Y","N"))</f>
        <v/>
      </c>
      <c r="G144" s="15">
        <f>IF(A144="","",COUNTIF('Register'!$A$6:$A$505,A144))</f>
        <v/>
      </c>
      <c r="H144" s="16" t="n"/>
      <c r="I144" s="16" t="n"/>
      <c r="J144" s="16" t="n"/>
      <c r="K144" s="16" t="n"/>
      <c r="L144" s="16" t="n"/>
      <c r="M144" s="16" t="n"/>
      <c r="N144" s="18" t="n"/>
      <c r="O144" s="16" t="n"/>
      <c r="P144" s="19">
        <f>IF(OR(N144="",O144=""),"",N144-O144-TA_SUB)</f>
        <v/>
      </c>
      <c r="Q144" s="18" t="n"/>
      <c r="R144" s="16" t="n"/>
      <c r="S144" s="18" t="n"/>
      <c r="T144" s="18" t="n"/>
      <c r="U144" s="16" t="n"/>
      <c r="V144" s="16" t="n"/>
      <c r="W144" s="18" t="n"/>
      <c r="X144" s="19">
        <f>IF(Q144="","",Q144+TA_SUB)</f>
        <v/>
      </c>
      <c r="Y144" s="15">
        <f>IF(Q144="","",IF(W144="",DATADATE,W144)-Q144)</f>
        <v/>
      </c>
      <c r="Z144" s="15">
        <f>IF(OR(X144="",W144&lt;&gt;""),"",IF(DATADATE&gt;X144,"OVERDUE",""))</f>
        <v/>
      </c>
      <c r="AA144" s="15">
        <f>IF(OR(W144="",X144=""),"",IF(W144&lt;=X144,"On time","Late"))</f>
        <v/>
      </c>
      <c r="AB144" s="15">
        <f>IF(A144="","",IF(W144="","UR",IF(V144="","UR",V144)))</f>
        <v/>
      </c>
      <c r="AC144" s="16" t="n"/>
      <c r="AD144" s="16" t="n"/>
      <c r="AE144" s="16" t="n"/>
    </row>
    <row r="145">
      <c r="A145" s="15">
        <f>IF(D145="","",PROJ&amp;"-"&amp;B145&amp;"-"&amp;C145&amp;"-"&amp;TEXT(D145,"0000"))</f>
        <v/>
      </c>
      <c r="B145" s="16" t="n"/>
      <c r="C145" s="16" t="n"/>
      <c r="D145" s="16" t="n"/>
      <c r="E145" s="17" t="n"/>
      <c r="F145" s="15">
        <f>IF(A145="","",IF(E145=_xlfn.MAXIFS('Register'!$E$6:$E$505,'Register'!$A$6:$A$505,A145),"Y","N"))</f>
        <v/>
      </c>
      <c r="G145" s="15">
        <f>IF(A145="","",COUNTIF('Register'!$A$6:$A$505,A145))</f>
        <v/>
      </c>
      <c r="H145" s="16" t="n"/>
      <c r="I145" s="16" t="n"/>
      <c r="J145" s="16" t="n"/>
      <c r="K145" s="16" t="n"/>
      <c r="L145" s="16" t="n"/>
      <c r="M145" s="16" t="n"/>
      <c r="N145" s="18" t="n"/>
      <c r="O145" s="16" t="n"/>
      <c r="P145" s="19">
        <f>IF(OR(N145="",O145=""),"",N145-O145-TA_SUB)</f>
        <v/>
      </c>
      <c r="Q145" s="18" t="n"/>
      <c r="R145" s="16" t="n"/>
      <c r="S145" s="18" t="n"/>
      <c r="T145" s="18" t="n"/>
      <c r="U145" s="16" t="n"/>
      <c r="V145" s="16" t="n"/>
      <c r="W145" s="18" t="n"/>
      <c r="X145" s="19">
        <f>IF(Q145="","",Q145+TA_SUB)</f>
        <v/>
      </c>
      <c r="Y145" s="15">
        <f>IF(Q145="","",IF(W145="",DATADATE,W145)-Q145)</f>
        <v/>
      </c>
      <c r="Z145" s="15">
        <f>IF(OR(X145="",W145&lt;&gt;""),"",IF(DATADATE&gt;X145,"OVERDUE",""))</f>
        <v/>
      </c>
      <c r="AA145" s="15">
        <f>IF(OR(W145="",X145=""),"",IF(W145&lt;=X145,"On time","Late"))</f>
        <v/>
      </c>
      <c r="AB145" s="15">
        <f>IF(A145="","",IF(W145="","UR",IF(V145="","UR",V145)))</f>
        <v/>
      </c>
      <c r="AC145" s="16" t="n"/>
      <c r="AD145" s="16" t="n"/>
      <c r="AE145" s="16" t="n"/>
    </row>
    <row r="146">
      <c r="A146" s="15">
        <f>IF(D146="","",PROJ&amp;"-"&amp;B146&amp;"-"&amp;C146&amp;"-"&amp;TEXT(D146,"0000"))</f>
        <v/>
      </c>
      <c r="B146" s="16" t="n"/>
      <c r="C146" s="16" t="n"/>
      <c r="D146" s="16" t="n"/>
      <c r="E146" s="17" t="n"/>
      <c r="F146" s="15">
        <f>IF(A146="","",IF(E146=_xlfn.MAXIFS('Register'!$E$6:$E$505,'Register'!$A$6:$A$505,A146),"Y","N"))</f>
        <v/>
      </c>
      <c r="G146" s="15">
        <f>IF(A146="","",COUNTIF('Register'!$A$6:$A$505,A146))</f>
        <v/>
      </c>
      <c r="H146" s="16" t="n"/>
      <c r="I146" s="16" t="n"/>
      <c r="J146" s="16" t="n"/>
      <c r="K146" s="16" t="n"/>
      <c r="L146" s="16" t="n"/>
      <c r="M146" s="16" t="n"/>
      <c r="N146" s="18" t="n"/>
      <c r="O146" s="16" t="n"/>
      <c r="P146" s="19">
        <f>IF(OR(N146="",O146=""),"",N146-O146-TA_SUB)</f>
        <v/>
      </c>
      <c r="Q146" s="18" t="n"/>
      <c r="R146" s="16" t="n"/>
      <c r="S146" s="18" t="n"/>
      <c r="T146" s="18" t="n"/>
      <c r="U146" s="16" t="n"/>
      <c r="V146" s="16" t="n"/>
      <c r="W146" s="18" t="n"/>
      <c r="X146" s="19">
        <f>IF(Q146="","",Q146+TA_SUB)</f>
        <v/>
      </c>
      <c r="Y146" s="15">
        <f>IF(Q146="","",IF(W146="",DATADATE,W146)-Q146)</f>
        <v/>
      </c>
      <c r="Z146" s="15">
        <f>IF(OR(X146="",W146&lt;&gt;""),"",IF(DATADATE&gt;X146,"OVERDUE",""))</f>
        <v/>
      </c>
      <c r="AA146" s="15">
        <f>IF(OR(W146="",X146=""),"",IF(W146&lt;=X146,"On time","Late"))</f>
        <v/>
      </c>
      <c r="AB146" s="15">
        <f>IF(A146="","",IF(W146="","UR",IF(V146="","UR",V146)))</f>
        <v/>
      </c>
      <c r="AC146" s="16" t="n"/>
      <c r="AD146" s="16" t="n"/>
      <c r="AE146" s="16" t="n"/>
    </row>
    <row r="147">
      <c r="A147" s="15">
        <f>IF(D147="","",PROJ&amp;"-"&amp;B147&amp;"-"&amp;C147&amp;"-"&amp;TEXT(D147,"0000"))</f>
        <v/>
      </c>
      <c r="B147" s="16" t="n"/>
      <c r="C147" s="16" t="n"/>
      <c r="D147" s="16" t="n"/>
      <c r="E147" s="17" t="n"/>
      <c r="F147" s="15">
        <f>IF(A147="","",IF(E147=_xlfn.MAXIFS('Register'!$E$6:$E$505,'Register'!$A$6:$A$505,A147),"Y","N"))</f>
        <v/>
      </c>
      <c r="G147" s="15">
        <f>IF(A147="","",COUNTIF('Register'!$A$6:$A$505,A147))</f>
        <v/>
      </c>
      <c r="H147" s="16" t="n"/>
      <c r="I147" s="16" t="n"/>
      <c r="J147" s="16" t="n"/>
      <c r="K147" s="16" t="n"/>
      <c r="L147" s="16" t="n"/>
      <c r="M147" s="16" t="n"/>
      <c r="N147" s="18" t="n"/>
      <c r="O147" s="16" t="n"/>
      <c r="P147" s="19">
        <f>IF(OR(N147="",O147=""),"",N147-O147-TA_SUB)</f>
        <v/>
      </c>
      <c r="Q147" s="18" t="n"/>
      <c r="R147" s="16" t="n"/>
      <c r="S147" s="18" t="n"/>
      <c r="T147" s="18" t="n"/>
      <c r="U147" s="16" t="n"/>
      <c r="V147" s="16" t="n"/>
      <c r="W147" s="18" t="n"/>
      <c r="X147" s="19">
        <f>IF(Q147="","",Q147+TA_SUB)</f>
        <v/>
      </c>
      <c r="Y147" s="15">
        <f>IF(Q147="","",IF(W147="",DATADATE,W147)-Q147)</f>
        <v/>
      </c>
      <c r="Z147" s="15">
        <f>IF(OR(X147="",W147&lt;&gt;""),"",IF(DATADATE&gt;X147,"OVERDUE",""))</f>
        <v/>
      </c>
      <c r="AA147" s="15">
        <f>IF(OR(W147="",X147=""),"",IF(W147&lt;=X147,"On time","Late"))</f>
        <v/>
      </c>
      <c r="AB147" s="15">
        <f>IF(A147="","",IF(W147="","UR",IF(V147="","UR",V147)))</f>
        <v/>
      </c>
      <c r="AC147" s="16" t="n"/>
      <c r="AD147" s="16" t="n"/>
      <c r="AE147" s="16" t="n"/>
    </row>
    <row r="148">
      <c r="A148" s="15">
        <f>IF(D148="","",PROJ&amp;"-"&amp;B148&amp;"-"&amp;C148&amp;"-"&amp;TEXT(D148,"0000"))</f>
        <v/>
      </c>
      <c r="B148" s="16" t="n"/>
      <c r="C148" s="16" t="n"/>
      <c r="D148" s="16" t="n"/>
      <c r="E148" s="17" t="n"/>
      <c r="F148" s="15">
        <f>IF(A148="","",IF(E148=_xlfn.MAXIFS('Register'!$E$6:$E$505,'Register'!$A$6:$A$505,A148),"Y","N"))</f>
        <v/>
      </c>
      <c r="G148" s="15">
        <f>IF(A148="","",COUNTIF('Register'!$A$6:$A$505,A148))</f>
        <v/>
      </c>
      <c r="H148" s="16" t="n"/>
      <c r="I148" s="16" t="n"/>
      <c r="J148" s="16" t="n"/>
      <c r="K148" s="16" t="n"/>
      <c r="L148" s="16" t="n"/>
      <c r="M148" s="16" t="n"/>
      <c r="N148" s="18" t="n"/>
      <c r="O148" s="16" t="n"/>
      <c r="P148" s="19">
        <f>IF(OR(N148="",O148=""),"",N148-O148-TA_SUB)</f>
        <v/>
      </c>
      <c r="Q148" s="18" t="n"/>
      <c r="R148" s="16" t="n"/>
      <c r="S148" s="18" t="n"/>
      <c r="T148" s="18" t="n"/>
      <c r="U148" s="16" t="n"/>
      <c r="V148" s="16" t="n"/>
      <c r="W148" s="18" t="n"/>
      <c r="X148" s="19">
        <f>IF(Q148="","",Q148+TA_SUB)</f>
        <v/>
      </c>
      <c r="Y148" s="15">
        <f>IF(Q148="","",IF(W148="",DATADATE,W148)-Q148)</f>
        <v/>
      </c>
      <c r="Z148" s="15">
        <f>IF(OR(X148="",W148&lt;&gt;""),"",IF(DATADATE&gt;X148,"OVERDUE",""))</f>
        <v/>
      </c>
      <c r="AA148" s="15">
        <f>IF(OR(W148="",X148=""),"",IF(W148&lt;=X148,"On time","Late"))</f>
        <v/>
      </c>
      <c r="AB148" s="15">
        <f>IF(A148="","",IF(W148="","UR",IF(V148="","UR",V148)))</f>
        <v/>
      </c>
      <c r="AC148" s="16" t="n"/>
      <c r="AD148" s="16" t="n"/>
      <c r="AE148" s="16" t="n"/>
    </row>
    <row r="149">
      <c r="A149" s="15">
        <f>IF(D149="","",PROJ&amp;"-"&amp;B149&amp;"-"&amp;C149&amp;"-"&amp;TEXT(D149,"0000"))</f>
        <v/>
      </c>
      <c r="B149" s="16" t="n"/>
      <c r="C149" s="16" t="n"/>
      <c r="D149" s="16" t="n"/>
      <c r="E149" s="17" t="n"/>
      <c r="F149" s="15">
        <f>IF(A149="","",IF(E149=_xlfn.MAXIFS('Register'!$E$6:$E$505,'Register'!$A$6:$A$505,A149),"Y","N"))</f>
        <v/>
      </c>
      <c r="G149" s="15">
        <f>IF(A149="","",COUNTIF('Register'!$A$6:$A$505,A149))</f>
        <v/>
      </c>
      <c r="H149" s="16" t="n"/>
      <c r="I149" s="16" t="n"/>
      <c r="J149" s="16" t="n"/>
      <c r="K149" s="16" t="n"/>
      <c r="L149" s="16" t="n"/>
      <c r="M149" s="16" t="n"/>
      <c r="N149" s="18" t="n"/>
      <c r="O149" s="16" t="n"/>
      <c r="P149" s="19">
        <f>IF(OR(N149="",O149=""),"",N149-O149-TA_SUB)</f>
        <v/>
      </c>
      <c r="Q149" s="18" t="n"/>
      <c r="R149" s="16" t="n"/>
      <c r="S149" s="18" t="n"/>
      <c r="T149" s="18" t="n"/>
      <c r="U149" s="16" t="n"/>
      <c r="V149" s="16" t="n"/>
      <c r="W149" s="18" t="n"/>
      <c r="X149" s="19">
        <f>IF(Q149="","",Q149+TA_SUB)</f>
        <v/>
      </c>
      <c r="Y149" s="15">
        <f>IF(Q149="","",IF(W149="",DATADATE,W149)-Q149)</f>
        <v/>
      </c>
      <c r="Z149" s="15">
        <f>IF(OR(X149="",W149&lt;&gt;""),"",IF(DATADATE&gt;X149,"OVERDUE",""))</f>
        <v/>
      </c>
      <c r="AA149" s="15">
        <f>IF(OR(W149="",X149=""),"",IF(W149&lt;=X149,"On time","Late"))</f>
        <v/>
      </c>
      <c r="AB149" s="15">
        <f>IF(A149="","",IF(W149="","UR",IF(V149="","UR",V149)))</f>
        <v/>
      </c>
      <c r="AC149" s="16" t="n"/>
      <c r="AD149" s="16" t="n"/>
      <c r="AE149" s="16" t="n"/>
    </row>
    <row r="150">
      <c r="A150" s="15">
        <f>IF(D150="","",PROJ&amp;"-"&amp;B150&amp;"-"&amp;C150&amp;"-"&amp;TEXT(D150,"0000"))</f>
        <v/>
      </c>
      <c r="B150" s="16" t="n"/>
      <c r="C150" s="16" t="n"/>
      <c r="D150" s="16" t="n"/>
      <c r="E150" s="17" t="n"/>
      <c r="F150" s="15">
        <f>IF(A150="","",IF(E150=_xlfn.MAXIFS('Register'!$E$6:$E$505,'Register'!$A$6:$A$505,A150),"Y","N"))</f>
        <v/>
      </c>
      <c r="G150" s="15">
        <f>IF(A150="","",COUNTIF('Register'!$A$6:$A$505,A150))</f>
        <v/>
      </c>
      <c r="H150" s="16" t="n"/>
      <c r="I150" s="16" t="n"/>
      <c r="J150" s="16" t="n"/>
      <c r="K150" s="16" t="n"/>
      <c r="L150" s="16" t="n"/>
      <c r="M150" s="16" t="n"/>
      <c r="N150" s="18" t="n"/>
      <c r="O150" s="16" t="n"/>
      <c r="P150" s="19">
        <f>IF(OR(N150="",O150=""),"",N150-O150-TA_SUB)</f>
        <v/>
      </c>
      <c r="Q150" s="18" t="n"/>
      <c r="R150" s="16" t="n"/>
      <c r="S150" s="18" t="n"/>
      <c r="T150" s="18" t="n"/>
      <c r="U150" s="16" t="n"/>
      <c r="V150" s="16" t="n"/>
      <c r="W150" s="18" t="n"/>
      <c r="X150" s="19">
        <f>IF(Q150="","",Q150+TA_SUB)</f>
        <v/>
      </c>
      <c r="Y150" s="15">
        <f>IF(Q150="","",IF(W150="",DATADATE,W150)-Q150)</f>
        <v/>
      </c>
      <c r="Z150" s="15">
        <f>IF(OR(X150="",W150&lt;&gt;""),"",IF(DATADATE&gt;X150,"OVERDUE",""))</f>
        <v/>
      </c>
      <c r="AA150" s="15">
        <f>IF(OR(W150="",X150=""),"",IF(W150&lt;=X150,"On time","Late"))</f>
        <v/>
      </c>
      <c r="AB150" s="15">
        <f>IF(A150="","",IF(W150="","UR",IF(V150="","UR",V150)))</f>
        <v/>
      </c>
      <c r="AC150" s="16" t="n"/>
      <c r="AD150" s="16" t="n"/>
      <c r="AE150" s="16" t="n"/>
    </row>
    <row r="151">
      <c r="A151" s="15">
        <f>IF(D151="","",PROJ&amp;"-"&amp;B151&amp;"-"&amp;C151&amp;"-"&amp;TEXT(D151,"0000"))</f>
        <v/>
      </c>
      <c r="B151" s="16" t="n"/>
      <c r="C151" s="16" t="n"/>
      <c r="D151" s="16" t="n"/>
      <c r="E151" s="17" t="n"/>
      <c r="F151" s="15">
        <f>IF(A151="","",IF(E151=_xlfn.MAXIFS('Register'!$E$6:$E$505,'Register'!$A$6:$A$505,A151),"Y","N"))</f>
        <v/>
      </c>
      <c r="G151" s="15">
        <f>IF(A151="","",COUNTIF('Register'!$A$6:$A$505,A151))</f>
        <v/>
      </c>
      <c r="H151" s="16" t="n"/>
      <c r="I151" s="16" t="n"/>
      <c r="J151" s="16" t="n"/>
      <c r="K151" s="16" t="n"/>
      <c r="L151" s="16" t="n"/>
      <c r="M151" s="16" t="n"/>
      <c r="N151" s="18" t="n"/>
      <c r="O151" s="16" t="n"/>
      <c r="P151" s="19">
        <f>IF(OR(N151="",O151=""),"",N151-O151-TA_SUB)</f>
        <v/>
      </c>
      <c r="Q151" s="18" t="n"/>
      <c r="R151" s="16" t="n"/>
      <c r="S151" s="18" t="n"/>
      <c r="T151" s="18" t="n"/>
      <c r="U151" s="16" t="n"/>
      <c r="V151" s="16" t="n"/>
      <c r="W151" s="18" t="n"/>
      <c r="X151" s="19">
        <f>IF(Q151="","",Q151+TA_SUB)</f>
        <v/>
      </c>
      <c r="Y151" s="15">
        <f>IF(Q151="","",IF(W151="",DATADATE,W151)-Q151)</f>
        <v/>
      </c>
      <c r="Z151" s="15">
        <f>IF(OR(X151="",W151&lt;&gt;""),"",IF(DATADATE&gt;X151,"OVERDUE",""))</f>
        <v/>
      </c>
      <c r="AA151" s="15">
        <f>IF(OR(W151="",X151=""),"",IF(W151&lt;=X151,"On time","Late"))</f>
        <v/>
      </c>
      <c r="AB151" s="15">
        <f>IF(A151="","",IF(W151="","UR",IF(V151="","UR",V151)))</f>
        <v/>
      </c>
      <c r="AC151" s="16" t="n"/>
      <c r="AD151" s="16" t="n"/>
      <c r="AE151" s="16" t="n"/>
    </row>
    <row r="152">
      <c r="A152" s="15">
        <f>IF(D152="","",PROJ&amp;"-"&amp;B152&amp;"-"&amp;C152&amp;"-"&amp;TEXT(D152,"0000"))</f>
        <v/>
      </c>
      <c r="B152" s="16" t="n"/>
      <c r="C152" s="16" t="n"/>
      <c r="D152" s="16" t="n"/>
      <c r="E152" s="17" t="n"/>
      <c r="F152" s="15">
        <f>IF(A152="","",IF(E152=_xlfn.MAXIFS('Register'!$E$6:$E$505,'Register'!$A$6:$A$505,A152),"Y","N"))</f>
        <v/>
      </c>
      <c r="G152" s="15">
        <f>IF(A152="","",COUNTIF('Register'!$A$6:$A$505,A152))</f>
        <v/>
      </c>
      <c r="H152" s="16" t="n"/>
      <c r="I152" s="16" t="n"/>
      <c r="J152" s="16" t="n"/>
      <c r="K152" s="16" t="n"/>
      <c r="L152" s="16" t="n"/>
      <c r="M152" s="16" t="n"/>
      <c r="N152" s="18" t="n"/>
      <c r="O152" s="16" t="n"/>
      <c r="P152" s="19">
        <f>IF(OR(N152="",O152=""),"",N152-O152-TA_SUB)</f>
        <v/>
      </c>
      <c r="Q152" s="18" t="n"/>
      <c r="R152" s="16" t="n"/>
      <c r="S152" s="18" t="n"/>
      <c r="T152" s="18" t="n"/>
      <c r="U152" s="16" t="n"/>
      <c r="V152" s="16" t="n"/>
      <c r="W152" s="18" t="n"/>
      <c r="X152" s="19">
        <f>IF(Q152="","",Q152+TA_SUB)</f>
        <v/>
      </c>
      <c r="Y152" s="15">
        <f>IF(Q152="","",IF(W152="",DATADATE,W152)-Q152)</f>
        <v/>
      </c>
      <c r="Z152" s="15">
        <f>IF(OR(X152="",W152&lt;&gt;""),"",IF(DATADATE&gt;X152,"OVERDUE",""))</f>
        <v/>
      </c>
      <c r="AA152" s="15">
        <f>IF(OR(W152="",X152=""),"",IF(W152&lt;=X152,"On time","Late"))</f>
        <v/>
      </c>
      <c r="AB152" s="15">
        <f>IF(A152="","",IF(W152="","UR",IF(V152="","UR",V152)))</f>
        <v/>
      </c>
      <c r="AC152" s="16" t="n"/>
      <c r="AD152" s="16" t="n"/>
      <c r="AE152" s="16" t="n"/>
    </row>
    <row r="153">
      <c r="A153" s="15">
        <f>IF(D153="","",PROJ&amp;"-"&amp;B153&amp;"-"&amp;C153&amp;"-"&amp;TEXT(D153,"0000"))</f>
        <v/>
      </c>
      <c r="B153" s="16" t="n"/>
      <c r="C153" s="16" t="n"/>
      <c r="D153" s="16" t="n"/>
      <c r="E153" s="17" t="n"/>
      <c r="F153" s="15">
        <f>IF(A153="","",IF(E153=_xlfn.MAXIFS('Register'!$E$6:$E$505,'Register'!$A$6:$A$505,A153),"Y","N"))</f>
        <v/>
      </c>
      <c r="G153" s="15">
        <f>IF(A153="","",COUNTIF('Register'!$A$6:$A$505,A153))</f>
        <v/>
      </c>
      <c r="H153" s="16" t="n"/>
      <c r="I153" s="16" t="n"/>
      <c r="J153" s="16" t="n"/>
      <c r="K153" s="16" t="n"/>
      <c r="L153" s="16" t="n"/>
      <c r="M153" s="16" t="n"/>
      <c r="N153" s="18" t="n"/>
      <c r="O153" s="16" t="n"/>
      <c r="P153" s="19">
        <f>IF(OR(N153="",O153=""),"",N153-O153-TA_SUB)</f>
        <v/>
      </c>
      <c r="Q153" s="18" t="n"/>
      <c r="R153" s="16" t="n"/>
      <c r="S153" s="18" t="n"/>
      <c r="T153" s="18" t="n"/>
      <c r="U153" s="16" t="n"/>
      <c r="V153" s="16" t="n"/>
      <c r="W153" s="18" t="n"/>
      <c r="X153" s="19">
        <f>IF(Q153="","",Q153+TA_SUB)</f>
        <v/>
      </c>
      <c r="Y153" s="15">
        <f>IF(Q153="","",IF(W153="",DATADATE,W153)-Q153)</f>
        <v/>
      </c>
      <c r="Z153" s="15">
        <f>IF(OR(X153="",W153&lt;&gt;""),"",IF(DATADATE&gt;X153,"OVERDUE",""))</f>
        <v/>
      </c>
      <c r="AA153" s="15">
        <f>IF(OR(W153="",X153=""),"",IF(W153&lt;=X153,"On time","Late"))</f>
        <v/>
      </c>
      <c r="AB153" s="15">
        <f>IF(A153="","",IF(W153="","UR",IF(V153="","UR",V153)))</f>
        <v/>
      </c>
      <c r="AC153" s="16" t="n"/>
      <c r="AD153" s="16" t="n"/>
      <c r="AE153" s="16" t="n"/>
    </row>
    <row r="154">
      <c r="A154" s="15">
        <f>IF(D154="","",PROJ&amp;"-"&amp;B154&amp;"-"&amp;C154&amp;"-"&amp;TEXT(D154,"0000"))</f>
        <v/>
      </c>
      <c r="B154" s="16" t="n"/>
      <c r="C154" s="16" t="n"/>
      <c r="D154" s="16" t="n"/>
      <c r="E154" s="17" t="n"/>
      <c r="F154" s="15">
        <f>IF(A154="","",IF(E154=_xlfn.MAXIFS('Register'!$E$6:$E$505,'Register'!$A$6:$A$505,A154),"Y","N"))</f>
        <v/>
      </c>
      <c r="G154" s="15">
        <f>IF(A154="","",COUNTIF('Register'!$A$6:$A$505,A154))</f>
        <v/>
      </c>
      <c r="H154" s="16" t="n"/>
      <c r="I154" s="16" t="n"/>
      <c r="J154" s="16" t="n"/>
      <c r="K154" s="16" t="n"/>
      <c r="L154" s="16" t="n"/>
      <c r="M154" s="16" t="n"/>
      <c r="N154" s="18" t="n"/>
      <c r="O154" s="16" t="n"/>
      <c r="P154" s="19">
        <f>IF(OR(N154="",O154=""),"",N154-O154-TA_SUB)</f>
        <v/>
      </c>
      <c r="Q154" s="18" t="n"/>
      <c r="R154" s="16" t="n"/>
      <c r="S154" s="18" t="n"/>
      <c r="T154" s="18" t="n"/>
      <c r="U154" s="16" t="n"/>
      <c r="V154" s="16" t="n"/>
      <c r="W154" s="18" t="n"/>
      <c r="X154" s="19">
        <f>IF(Q154="","",Q154+TA_SUB)</f>
        <v/>
      </c>
      <c r="Y154" s="15">
        <f>IF(Q154="","",IF(W154="",DATADATE,W154)-Q154)</f>
        <v/>
      </c>
      <c r="Z154" s="15">
        <f>IF(OR(X154="",W154&lt;&gt;""),"",IF(DATADATE&gt;X154,"OVERDUE",""))</f>
        <v/>
      </c>
      <c r="AA154" s="15">
        <f>IF(OR(W154="",X154=""),"",IF(W154&lt;=X154,"On time","Late"))</f>
        <v/>
      </c>
      <c r="AB154" s="15">
        <f>IF(A154="","",IF(W154="","UR",IF(V154="","UR",V154)))</f>
        <v/>
      </c>
      <c r="AC154" s="16" t="n"/>
      <c r="AD154" s="16" t="n"/>
      <c r="AE154" s="16" t="n"/>
    </row>
    <row r="155">
      <c r="A155" s="15">
        <f>IF(D155="","",PROJ&amp;"-"&amp;B155&amp;"-"&amp;C155&amp;"-"&amp;TEXT(D155,"0000"))</f>
        <v/>
      </c>
      <c r="B155" s="16" t="n"/>
      <c r="C155" s="16" t="n"/>
      <c r="D155" s="16" t="n"/>
      <c r="E155" s="17" t="n"/>
      <c r="F155" s="15">
        <f>IF(A155="","",IF(E155=_xlfn.MAXIFS('Register'!$E$6:$E$505,'Register'!$A$6:$A$505,A155),"Y","N"))</f>
        <v/>
      </c>
      <c r="G155" s="15">
        <f>IF(A155="","",COUNTIF('Register'!$A$6:$A$505,A155))</f>
        <v/>
      </c>
      <c r="H155" s="16" t="n"/>
      <c r="I155" s="16" t="n"/>
      <c r="J155" s="16" t="n"/>
      <c r="K155" s="16" t="n"/>
      <c r="L155" s="16" t="n"/>
      <c r="M155" s="16" t="n"/>
      <c r="N155" s="18" t="n"/>
      <c r="O155" s="16" t="n"/>
      <c r="P155" s="19">
        <f>IF(OR(N155="",O155=""),"",N155-O155-TA_SUB)</f>
        <v/>
      </c>
      <c r="Q155" s="18" t="n"/>
      <c r="R155" s="16" t="n"/>
      <c r="S155" s="18" t="n"/>
      <c r="T155" s="18" t="n"/>
      <c r="U155" s="16" t="n"/>
      <c r="V155" s="16" t="n"/>
      <c r="W155" s="18" t="n"/>
      <c r="X155" s="19">
        <f>IF(Q155="","",Q155+TA_SUB)</f>
        <v/>
      </c>
      <c r="Y155" s="15">
        <f>IF(Q155="","",IF(W155="",DATADATE,W155)-Q155)</f>
        <v/>
      </c>
      <c r="Z155" s="15">
        <f>IF(OR(X155="",W155&lt;&gt;""),"",IF(DATADATE&gt;X155,"OVERDUE",""))</f>
        <v/>
      </c>
      <c r="AA155" s="15">
        <f>IF(OR(W155="",X155=""),"",IF(W155&lt;=X155,"On time","Late"))</f>
        <v/>
      </c>
      <c r="AB155" s="15">
        <f>IF(A155="","",IF(W155="","UR",IF(V155="","UR",V155)))</f>
        <v/>
      </c>
      <c r="AC155" s="16" t="n"/>
      <c r="AD155" s="16" t="n"/>
      <c r="AE155" s="16" t="n"/>
    </row>
    <row r="156">
      <c r="A156" s="15">
        <f>IF(D156="","",PROJ&amp;"-"&amp;B156&amp;"-"&amp;C156&amp;"-"&amp;TEXT(D156,"0000"))</f>
        <v/>
      </c>
      <c r="B156" s="16" t="n"/>
      <c r="C156" s="16" t="n"/>
      <c r="D156" s="16" t="n"/>
      <c r="E156" s="17" t="n"/>
      <c r="F156" s="15">
        <f>IF(A156="","",IF(E156=_xlfn.MAXIFS('Register'!$E$6:$E$505,'Register'!$A$6:$A$505,A156),"Y","N"))</f>
        <v/>
      </c>
      <c r="G156" s="15">
        <f>IF(A156="","",COUNTIF('Register'!$A$6:$A$505,A156))</f>
        <v/>
      </c>
      <c r="H156" s="16" t="n"/>
      <c r="I156" s="16" t="n"/>
      <c r="J156" s="16" t="n"/>
      <c r="K156" s="16" t="n"/>
      <c r="L156" s="16" t="n"/>
      <c r="M156" s="16" t="n"/>
      <c r="N156" s="18" t="n"/>
      <c r="O156" s="16" t="n"/>
      <c r="P156" s="19">
        <f>IF(OR(N156="",O156=""),"",N156-O156-TA_SUB)</f>
        <v/>
      </c>
      <c r="Q156" s="18" t="n"/>
      <c r="R156" s="16" t="n"/>
      <c r="S156" s="18" t="n"/>
      <c r="T156" s="18" t="n"/>
      <c r="U156" s="16" t="n"/>
      <c r="V156" s="16" t="n"/>
      <c r="W156" s="18" t="n"/>
      <c r="X156" s="19">
        <f>IF(Q156="","",Q156+TA_SUB)</f>
        <v/>
      </c>
      <c r="Y156" s="15">
        <f>IF(Q156="","",IF(W156="",DATADATE,W156)-Q156)</f>
        <v/>
      </c>
      <c r="Z156" s="15">
        <f>IF(OR(X156="",W156&lt;&gt;""),"",IF(DATADATE&gt;X156,"OVERDUE",""))</f>
        <v/>
      </c>
      <c r="AA156" s="15">
        <f>IF(OR(W156="",X156=""),"",IF(W156&lt;=X156,"On time","Late"))</f>
        <v/>
      </c>
      <c r="AB156" s="15">
        <f>IF(A156="","",IF(W156="","UR",IF(V156="","UR",V156)))</f>
        <v/>
      </c>
      <c r="AC156" s="16" t="n"/>
      <c r="AD156" s="16" t="n"/>
      <c r="AE156" s="16" t="n"/>
    </row>
    <row r="157">
      <c r="A157" s="15">
        <f>IF(D157="","",PROJ&amp;"-"&amp;B157&amp;"-"&amp;C157&amp;"-"&amp;TEXT(D157,"0000"))</f>
        <v/>
      </c>
      <c r="B157" s="16" t="n"/>
      <c r="C157" s="16" t="n"/>
      <c r="D157" s="16" t="n"/>
      <c r="E157" s="17" t="n"/>
      <c r="F157" s="15">
        <f>IF(A157="","",IF(E157=_xlfn.MAXIFS('Register'!$E$6:$E$505,'Register'!$A$6:$A$505,A157),"Y","N"))</f>
        <v/>
      </c>
      <c r="G157" s="15">
        <f>IF(A157="","",COUNTIF('Register'!$A$6:$A$505,A157))</f>
        <v/>
      </c>
      <c r="H157" s="16" t="n"/>
      <c r="I157" s="16" t="n"/>
      <c r="J157" s="16" t="n"/>
      <c r="K157" s="16" t="n"/>
      <c r="L157" s="16" t="n"/>
      <c r="M157" s="16" t="n"/>
      <c r="N157" s="18" t="n"/>
      <c r="O157" s="16" t="n"/>
      <c r="P157" s="19">
        <f>IF(OR(N157="",O157=""),"",N157-O157-TA_SUB)</f>
        <v/>
      </c>
      <c r="Q157" s="18" t="n"/>
      <c r="R157" s="16" t="n"/>
      <c r="S157" s="18" t="n"/>
      <c r="T157" s="18" t="n"/>
      <c r="U157" s="16" t="n"/>
      <c r="V157" s="16" t="n"/>
      <c r="W157" s="18" t="n"/>
      <c r="X157" s="19">
        <f>IF(Q157="","",Q157+TA_SUB)</f>
        <v/>
      </c>
      <c r="Y157" s="15">
        <f>IF(Q157="","",IF(W157="",DATADATE,W157)-Q157)</f>
        <v/>
      </c>
      <c r="Z157" s="15">
        <f>IF(OR(X157="",W157&lt;&gt;""),"",IF(DATADATE&gt;X157,"OVERDUE",""))</f>
        <v/>
      </c>
      <c r="AA157" s="15">
        <f>IF(OR(W157="",X157=""),"",IF(W157&lt;=X157,"On time","Late"))</f>
        <v/>
      </c>
      <c r="AB157" s="15">
        <f>IF(A157="","",IF(W157="","UR",IF(V157="","UR",V157)))</f>
        <v/>
      </c>
      <c r="AC157" s="16" t="n"/>
      <c r="AD157" s="16" t="n"/>
      <c r="AE157" s="16" t="n"/>
    </row>
    <row r="158">
      <c r="A158" s="15">
        <f>IF(D158="","",PROJ&amp;"-"&amp;B158&amp;"-"&amp;C158&amp;"-"&amp;TEXT(D158,"0000"))</f>
        <v/>
      </c>
      <c r="B158" s="16" t="n"/>
      <c r="C158" s="16" t="n"/>
      <c r="D158" s="16" t="n"/>
      <c r="E158" s="17" t="n"/>
      <c r="F158" s="15">
        <f>IF(A158="","",IF(E158=_xlfn.MAXIFS('Register'!$E$6:$E$505,'Register'!$A$6:$A$505,A158),"Y","N"))</f>
        <v/>
      </c>
      <c r="G158" s="15">
        <f>IF(A158="","",COUNTIF('Register'!$A$6:$A$505,A158))</f>
        <v/>
      </c>
      <c r="H158" s="16" t="n"/>
      <c r="I158" s="16" t="n"/>
      <c r="J158" s="16" t="n"/>
      <c r="K158" s="16" t="n"/>
      <c r="L158" s="16" t="n"/>
      <c r="M158" s="16" t="n"/>
      <c r="N158" s="18" t="n"/>
      <c r="O158" s="16" t="n"/>
      <c r="P158" s="19">
        <f>IF(OR(N158="",O158=""),"",N158-O158-TA_SUB)</f>
        <v/>
      </c>
      <c r="Q158" s="18" t="n"/>
      <c r="R158" s="16" t="n"/>
      <c r="S158" s="18" t="n"/>
      <c r="T158" s="18" t="n"/>
      <c r="U158" s="16" t="n"/>
      <c r="V158" s="16" t="n"/>
      <c r="W158" s="18" t="n"/>
      <c r="X158" s="19">
        <f>IF(Q158="","",Q158+TA_SUB)</f>
        <v/>
      </c>
      <c r="Y158" s="15">
        <f>IF(Q158="","",IF(W158="",DATADATE,W158)-Q158)</f>
        <v/>
      </c>
      <c r="Z158" s="15">
        <f>IF(OR(X158="",W158&lt;&gt;""),"",IF(DATADATE&gt;X158,"OVERDUE",""))</f>
        <v/>
      </c>
      <c r="AA158" s="15">
        <f>IF(OR(W158="",X158=""),"",IF(W158&lt;=X158,"On time","Late"))</f>
        <v/>
      </c>
      <c r="AB158" s="15">
        <f>IF(A158="","",IF(W158="","UR",IF(V158="","UR",V158)))</f>
        <v/>
      </c>
      <c r="AC158" s="16" t="n"/>
      <c r="AD158" s="16" t="n"/>
      <c r="AE158" s="16" t="n"/>
    </row>
    <row r="159">
      <c r="A159" s="15">
        <f>IF(D159="","",PROJ&amp;"-"&amp;B159&amp;"-"&amp;C159&amp;"-"&amp;TEXT(D159,"0000"))</f>
        <v/>
      </c>
      <c r="B159" s="16" t="n"/>
      <c r="C159" s="16" t="n"/>
      <c r="D159" s="16" t="n"/>
      <c r="E159" s="17" t="n"/>
      <c r="F159" s="15">
        <f>IF(A159="","",IF(E159=_xlfn.MAXIFS('Register'!$E$6:$E$505,'Register'!$A$6:$A$505,A159),"Y","N"))</f>
        <v/>
      </c>
      <c r="G159" s="15">
        <f>IF(A159="","",COUNTIF('Register'!$A$6:$A$505,A159))</f>
        <v/>
      </c>
      <c r="H159" s="16" t="n"/>
      <c r="I159" s="16" t="n"/>
      <c r="J159" s="16" t="n"/>
      <c r="K159" s="16" t="n"/>
      <c r="L159" s="16" t="n"/>
      <c r="M159" s="16" t="n"/>
      <c r="N159" s="18" t="n"/>
      <c r="O159" s="16" t="n"/>
      <c r="P159" s="19">
        <f>IF(OR(N159="",O159=""),"",N159-O159-TA_SUB)</f>
        <v/>
      </c>
      <c r="Q159" s="18" t="n"/>
      <c r="R159" s="16" t="n"/>
      <c r="S159" s="18" t="n"/>
      <c r="T159" s="18" t="n"/>
      <c r="U159" s="16" t="n"/>
      <c r="V159" s="16" t="n"/>
      <c r="W159" s="18" t="n"/>
      <c r="X159" s="19">
        <f>IF(Q159="","",Q159+TA_SUB)</f>
        <v/>
      </c>
      <c r="Y159" s="15">
        <f>IF(Q159="","",IF(W159="",DATADATE,W159)-Q159)</f>
        <v/>
      </c>
      <c r="Z159" s="15">
        <f>IF(OR(X159="",W159&lt;&gt;""),"",IF(DATADATE&gt;X159,"OVERDUE",""))</f>
        <v/>
      </c>
      <c r="AA159" s="15">
        <f>IF(OR(W159="",X159=""),"",IF(W159&lt;=X159,"On time","Late"))</f>
        <v/>
      </c>
      <c r="AB159" s="15">
        <f>IF(A159="","",IF(W159="","UR",IF(V159="","UR",V159)))</f>
        <v/>
      </c>
      <c r="AC159" s="16" t="n"/>
      <c r="AD159" s="16" t="n"/>
      <c r="AE159" s="16" t="n"/>
    </row>
    <row r="160">
      <c r="A160" s="15">
        <f>IF(D160="","",PROJ&amp;"-"&amp;B160&amp;"-"&amp;C160&amp;"-"&amp;TEXT(D160,"0000"))</f>
        <v/>
      </c>
      <c r="B160" s="16" t="n"/>
      <c r="C160" s="16" t="n"/>
      <c r="D160" s="16" t="n"/>
      <c r="E160" s="17" t="n"/>
      <c r="F160" s="15">
        <f>IF(A160="","",IF(E160=_xlfn.MAXIFS('Register'!$E$6:$E$505,'Register'!$A$6:$A$505,A160),"Y","N"))</f>
        <v/>
      </c>
      <c r="G160" s="15">
        <f>IF(A160="","",COUNTIF('Register'!$A$6:$A$505,A160))</f>
        <v/>
      </c>
      <c r="H160" s="16" t="n"/>
      <c r="I160" s="16" t="n"/>
      <c r="J160" s="16" t="n"/>
      <c r="K160" s="16" t="n"/>
      <c r="L160" s="16" t="n"/>
      <c r="M160" s="16" t="n"/>
      <c r="N160" s="18" t="n"/>
      <c r="O160" s="16" t="n"/>
      <c r="P160" s="19">
        <f>IF(OR(N160="",O160=""),"",N160-O160-TA_SUB)</f>
        <v/>
      </c>
      <c r="Q160" s="18" t="n"/>
      <c r="R160" s="16" t="n"/>
      <c r="S160" s="18" t="n"/>
      <c r="T160" s="18" t="n"/>
      <c r="U160" s="16" t="n"/>
      <c r="V160" s="16" t="n"/>
      <c r="W160" s="18" t="n"/>
      <c r="X160" s="19">
        <f>IF(Q160="","",Q160+TA_SUB)</f>
        <v/>
      </c>
      <c r="Y160" s="15">
        <f>IF(Q160="","",IF(W160="",DATADATE,W160)-Q160)</f>
        <v/>
      </c>
      <c r="Z160" s="15">
        <f>IF(OR(X160="",W160&lt;&gt;""),"",IF(DATADATE&gt;X160,"OVERDUE",""))</f>
        <v/>
      </c>
      <c r="AA160" s="15">
        <f>IF(OR(W160="",X160=""),"",IF(W160&lt;=X160,"On time","Late"))</f>
        <v/>
      </c>
      <c r="AB160" s="15">
        <f>IF(A160="","",IF(W160="","UR",IF(V160="","UR",V160)))</f>
        <v/>
      </c>
      <c r="AC160" s="16" t="n"/>
      <c r="AD160" s="16" t="n"/>
      <c r="AE160" s="16" t="n"/>
    </row>
    <row r="161">
      <c r="A161" s="15">
        <f>IF(D161="","",PROJ&amp;"-"&amp;B161&amp;"-"&amp;C161&amp;"-"&amp;TEXT(D161,"0000"))</f>
        <v/>
      </c>
      <c r="B161" s="16" t="n"/>
      <c r="C161" s="16" t="n"/>
      <c r="D161" s="16" t="n"/>
      <c r="E161" s="17" t="n"/>
      <c r="F161" s="15">
        <f>IF(A161="","",IF(E161=_xlfn.MAXIFS('Register'!$E$6:$E$505,'Register'!$A$6:$A$505,A161),"Y","N"))</f>
        <v/>
      </c>
      <c r="G161" s="15">
        <f>IF(A161="","",COUNTIF('Register'!$A$6:$A$505,A161))</f>
        <v/>
      </c>
      <c r="H161" s="16" t="n"/>
      <c r="I161" s="16" t="n"/>
      <c r="J161" s="16" t="n"/>
      <c r="K161" s="16" t="n"/>
      <c r="L161" s="16" t="n"/>
      <c r="M161" s="16" t="n"/>
      <c r="N161" s="18" t="n"/>
      <c r="O161" s="16" t="n"/>
      <c r="P161" s="19">
        <f>IF(OR(N161="",O161=""),"",N161-O161-TA_SUB)</f>
        <v/>
      </c>
      <c r="Q161" s="18" t="n"/>
      <c r="R161" s="16" t="n"/>
      <c r="S161" s="18" t="n"/>
      <c r="T161" s="18" t="n"/>
      <c r="U161" s="16" t="n"/>
      <c r="V161" s="16" t="n"/>
      <c r="W161" s="18" t="n"/>
      <c r="X161" s="19">
        <f>IF(Q161="","",Q161+TA_SUB)</f>
        <v/>
      </c>
      <c r="Y161" s="15">
        <f>IF(Q161="","",IF(W161="",DATADATE,W161)-Q161)</f>
        <v/>
      </c>
      <c r="Z161" s="15">
        <f>IF(OR(X161="",W161&lt;&gt;""),"",IF(DATADATE&gt;X161,"OVERDUE",""))</f>
        <v/>
      </c>
      <c r="AA161" s="15">
        <f>IF(OR(W161="",X161=""),"",IF(W161&lt;=X161,"On time","Late"))</f>
        <v/>
      </c>
      <c r="AB161" s="15">
        <f>IF(A161="","",IF(W161="","UR",IF(V161="","UR",V161)))</f>
        <v/>
      </c>
      <c r="AC161" s="16" t="n"/>
      <c r="AD161" s="16" t="n"/>
      <c r="AE161" s="16" t="n"/>
    </row>
    <row r="162">
      <c r="A162" s="15">
        <f>IF(D162="","",PROJ&amp;"-"&amp;B162&amp;"-"&amp;C162&amp;"-"&amp;TEXT(D162,"0000"))</f>
        <v/>
      </c>
      <c r="B162" s="16" t="n"/>
      <c r="C162" s="16" t="n"/>
      <c r="D162" s="16" t="n"/>
      <c r="E162" s="17" t="n"/>
      <c r="F162" s="15">
        <f>IF(A162="","",IF(E162=_xlfn.MAXIFS('Register'!$E$6:$E$505,'Register'!$A$6:$A$505,A162),"Y","N"))</f>
        <v/>
      </c>
      <c r="G162" s="15">
        <f>IF(A162="","",COUNTIF('Register'!$A$6:$A$505,A162))</f>
        <v/>
      </c>
      <c r="H162" s="16" t="n"/>
      <c r="I162" s="16" t="n"/>
      <c r="J162" s="16" t="n"/>
      <c r="K162" s="16" t="n"/>
      <c r="L162" s="16" t="n"/>
      <c r="M162" s="16" t="n"/>
      <c r="N162" s="18" t="n"/>
      <c r="O162" s="16" t="n"/>
      <c r="P162" s="19">
        <f>IF(OR(N162="",O162=""),"",N162-O162-TA_SUB)</f>
        <v/>
      </c>
      <c r="Q162" s="18" t="n"/>
      <c r="R162" s="16" t="n"/>
      <c r="S162" s="18" t="n"/>
      <c r="T162" s="18" t="n"/>
      <c r="U162" s="16" t="n"/>
      <c r="V162" s="16" t="n"/>
      <c r="W162" s="18" t="n"/>
      <c r="X162" s="19">
        <f>IF(Q162="","",Q162+TA_SUB)</f>
        <v/>
      </c>
      <c r="Y162" s="15">
        <f>IF(Q162="","",IF(W162="",DATADATE,W162)-Q162)</f>
        <v/>
      </c>
      <c r="Z162" s="15">
        <f>IF(OR(X162="",W162&lt;&gt;""),"",IF(DATADATE&gt;X162,"OVERDUE",""))</f>
        <v/>
      </c>
      <c r="AA162" s="15">
        <f>IF(OR(W162="",X162=""),"",IF(W162&lt;=X162,"On time","Late"))</f>
        <v/>
      </c>
      <c r="AB162" s="15">
        <f>IF(A162="","",IF(W162="","UR",IF(V162="","UR",V162)))</f>
        <v/>
      </c>
      <c r="AC162" s="16" t="n"/>
      <c r="AD162" s="16" t="n"/>
      <c r="AE162" s="16" t="n"/>
    </row>
    <row r="163">
      <c r="A163" s="15">
        <f>IF(D163="","",PROJ&amp;"-"&amp;B163&amp;"-"&amp;C163&amp;"-"&amp;TEXT(D163,"0000"))</f>
        <v/>
      </c>
      <c r="B163" s="16" t="n"/>
      <c r="C163" s="16" t="n"/>
      <c r="D163" s="16" t="n"/>
      <c r="E163" s="17" t="n"/>
      <c r="F163" s="15">
        <f>IF(A163="","",IF(E163=_xlfn.MAXIFS('Register'!$E$6:$E$505,'Register'!$A$6:$A$505,A163),"Y","N"))</f>
        <v/>
      </c>
      <c r="G163" s="15">
        <f>IF(A163="","",COUNTIF('Register'!$A$6:$A$505,A163))</f>
        <v/>
      </c>
      <c r="H163" s="16" t="n"/>
      <c r="I163" s="16" t="n"/>
      <c r="J163" s="16" t="n"/>
      <c r="K163" s="16" t="n"/>
      <c r="L163" s="16" t="n"/>
      <c r="M163" s="16" t="n"/>
      <c r="N163" s="18" t="n"/>
      <c r="O163" s="16" t="n"/>
      <c r="P163" s="19">
        <f>IF(OR(N163="",O163=""),"",N163-O163-TA_SUB)</f>
        <v/>
      </c>
      <c r="Q163" s="18" t="n"/>
      <c r="R163" s="16" t="n"/>
      <c r="S163" s="18" t="n"/>
      <c r="T163" s="18" t="n"/>
      <c r="U163" s="16" t="n"/>
      <c r="V163" s="16" t="n"/>
      <c r="W163" s="18" t="n"/>
      <c r="X163" s="19">
        <f>IF(Q163="","",Q163+TA_SUB)</f>
        <v/>
      </c>
      <c r="Y163" s="15">
        <f>IF(Q163="","",IF(W163="",DATADATE,W163)-Q163)</f>
        <v/>
      </c>
      <c r="Z163" s="15">
        <f>IF(OR(X163="",W163&lt;&gt;""),"",IF(DATADATE&gt;X163,"OVERDUE",""))</f>
        <v/>
      </c>
      <c r="AA163" s="15">
        <f>IF(OR(W163="",X163=""),"",IF(W163&lt;=X163,"On time","Late"))</f>
        <v/>
      </c>
      <c r="AB163" s="15">
        <f>IF(A163="","",IF(W163="","UR",IF(V163="","UR",V163)))</f>
        <v/>
      </c>
      <c r="AC163" s="16" t="n"/>
      <c r="AD163" s="16" t="n"/>
      <c r="AE163" s="16" t="n"/>
    </row>
    <row r="164">
      <c r="A164" s="15">
        <f>IF(D164="","",PROJ&amp;"-"&amp;B164&amp;"-"&amp;C164&amp;"-"&amp;TEXT(D164,"0000"))</f>
        <v/>
      </c>
      <c r="B164" s="16" t="n"/>
      <c r="C164" s="16" t="n"/>
      <c r="D164" s="16" t="n"/>
      <c r="E164" s="17" t="n"/>
      <c r="F164" s="15">
        <f>IF(A164="","",IF(E164=_xlfn.MAXIFS('Register'!$E$6:$E$505,'Register'!$A$6:$A$505,A164),"Y","N"))</f>
        <v/>
      </c>
      <c r="G164" s="15">
        <f>IF(A164="","",COUNTIF('Register'!$A$6:$A$505,A164))</f>
        <v/>
      </c>
      <c r="H164" s="16" t="n"/>
      <c r="I164" s="16" t="n"/>
      <c r="J164" s="16" t="n"/>
      <c r="K164" s="16" t="n"/>
      <c r="L164" s="16" t="n"/>
      <c r="M164" s="16" t="n"/>
      <c r="N164" s="18" t="n"/>
      <c r="O164" s="16" t="n"/>
      <c r="P164" s="19">
        <f>IF(OR(N164="",O164=""),"",N164-O164-TA_SUB)</f>
        <v/>
      </c>
      <c r="Q164" s="18" t="n"/>
      <c r="R164" s="16" t="n"/>
      <c r="S164" s="18" t="n"/>
      <c r="T164" s="18" t="n"/>
      <c r="U164" s="16" t="n"/>
      <c r="V164" s="16" t="n"/>
      <c r="W164" s="18" t="n"/>
      <c r="X164" s="19">
        <f>IF(Q164="","",Q164+TA_SUB)</f>
        <v/>
      </c>
      <c r="Y164" s="15">
        <f>IF(Q164="","",IF(W164="",DATADATE,W164)-Q164)</f>
        <v/>
      </c>
      <c r="Z164" s="15">
        <f>IF(OR(X164="",W164&lt;&gt;""),"",IF(DATADATE&gt;X164,"OVERDUE",""))</f>
        <v/>
      </c>
      <c r="AA164" s="15">
        <f>IF(OR(W164="",X164=""),"",IF(W164&lt;=X164,"On time","Late"))</f>
        <v/>
      </c>
      <c r="AB164" s="15">
        <f>IF(A164="","",IF(W164="","UR",IF(V164="","UR",V164)))</f>
        <v/>
      </c>
      <c r="AC164" s="16" t="n"/>
      <c r="AD164" s="16" t="n"/>
      <c r="AE164" s="16" t="n"/>
    </row>
    <row r="165">
      <c r="A165" s="15">
        <f>IF(D165="","",PROJ&amp;"-"&amp;B165&amp;"-"&amp;C165&amp;"-"&amp;TEXT(D165,"0000"))</f>
        <v/>
      </c>
      <c r="B165" s="16" t="n"/>
      <c r="C165" s="16" t="n"/>
      <c r="D165" s="16" t="n"/>
      <c r="E165" s="17" t="n"/>
      <c r="F165" s="15">
        <f>IF(A165="","",IF(E165=_xlfn.MAXIFS('Register'!$E$6:$E$505,'Register'!$A$6:$A$505,A165),"Y","N"))</f>
        <v/>
      </c>
      <c r="G165" s="15">
        <f>IF(A165="","",COUNTIF('Register'!$A$6:$A$505,A165))</f>
        <v/>
      </c>
      <c r="H165" s="16" t="n"/>
      <c r="I165" s="16" t="n"/>
      <c r="J165" s="16" t="n"/>
      <c r="K165" s="16" t="n"/>
      <c r="L165" s="16" t="n"/>
      <c r="M165" s="16" t="n"/>
      <c r="N165" s="18" t="n"/>
      <c r="O165" s="16" t="n"/>
      <c r="P165" s="19">
        <f>IF(OR(N165="",O165=""),"",N165-O165-TA_SUB)</f>
        <v/>
      </c>
      <c r="Q165" s="18" t="n"/>
      <c r="R165" s="16" t="n"/>
      <c r="S165" s="18" t="n"/>
      <c r="T165" s="18" t="n"/>
      <c r="U165" s="16" t="n"/>
      <c r="V165" s="16" t="n"/>
      <c r="W165" s="18" t="n"/>
      <c r="X165" s="19">
        <f>IF(Q165="","",Q165+TA_SUB)</f>
        <v/>
      </c>
      <c r="Y165" s="15">
        <f>IF(Q165="","",IF(W165="",DATADATE,W165)-Q165)</f>
        <v/>
      </c>
      <c r="Z165" s="15">
        <f>IF(OR(X165="",W165&lt;&gt;""),"",IF(DATADATE&gt;X165,"OVERDUE",""))</f>
        <v/>
      </c>
      <c r="AA165" s="15">
        <f>IF(OR(W165="",X165=""),"",IF(W165&lt;=X165,"On time","Late"))</f>
        <v/>
      </c>
      <c r="AB165" s="15">
        <f>IF(A165="","",IF(W165="","UR",IF(V165="","UR",V165)))</f>
        <v/>
      </c>
      <c r="AC165" s="16" t="n"/>
      <c r="AD165" s="16" t="n"/>
      <c r="AE165" s="16" t="n"/>
    </row>
    <row r="166">
      <c r="A166" s="15">
        <f>IF(D166="","",PROJ&amp;"-"&amp;B166&amp;"-"&amp;C166&amp;"-"&amp;TEXT(D166,"0000"))</f>
        <v/>
      </c>
      <c r="B166" s="16" t="n"/>
      <c r="C166" s="16" t="n"/>
      <c r="D166" s="16" t="n"/>
      <c r="E166" s="17" t="n"/>
      <c r="F166" s="15">
        <f>IF(A166="","",IF(E166=_xlfn.MAXIFS('Register'!$E$6:$E$505,'Register'!$A$6:$A$505,A166),"Y","N"))</f>
        <v/>
      </c>
      <c r="G166" s="15">
        <f>IF(A166="","",COUNTIF('Register'!$A$6:$A$505,A166))</f>
        <v/>
      </c>
      <c r="H166" s="16" t="n"/>
      <c r="I166" s="16" t="n"/>
      <c r="J166" s="16" t="n"/>
      <c r="K166" s="16" t="n"/>
      <c r="L166" s="16" t="n"/>
      <c r="M166" s="16" t="n"/>
      <c r="N166" s="18" t="n"/>
      <c r="O166" s="16" t="n"/>
      <c r="P166" s="19">
        <f>IF(OR(N166="",O166=""),"",N166-O166-TA_SUB)</f>
        <v/>
      </c>
      <c r="Q166" s="18" t="n"/>
      <c r="R166" s="16" t="n"/>
      <c r="S166" s="18" t="n"/>
      <c r="T166" s="18" t="n"/>
      <c r="U166" s="16" t="n"/>
      <c r="V166" s="16" t="n"/>
      <c r="W166" s="18" t="n"/>
      <c r="X166" s="19">
        <f>IF(Q166="","",Q166+TA_SUB)</f>
        <v/>
      </c>
      <c r="Y166" s="15">
        <f>IF(Q166="","",IF(W166="",DATADATE,W166)-Q166)</f>
        <v/>
      </c>
      <c r="Z166" s="15">
        <f>IF(OR(X166="",W166&lt;&gt;""),"",IF(DATADATE&gt;X166,"OVERDUE",""))</f>
        <v/>
      </c>
      <c r="AA166" s="15">
        <f>IF(OR(W166="",X166=""),"",IF(W166&lt;=X166,"On time","Late"))</f>
        <v/>
      </c>
      <c r="AB166" s="15">
        <f>IF(A166="","",IF(W166="","UR",IF(V166="","UR",V166)))</f>
        <v/>
      </c>
      <c r="AC166" s="16" t="n"/>
      <c r="AD166" s="16" t="n"/>
      <c r="AE166" s="16" t="n"/>
    </row>
    <row r="167">
      <c r="A167" s="15">
        <f>IF(D167="","",PROJ&amp;"-"&amp;B167&amp;"-"&amp;C167&amp;"-"&amp;TEXT(D167,"0000"))</f>
        <v/>
      </c>
      <c r="B167" s="16" t="n"/>
      <c r="C167" s="16" t="n"/>
      <c r="D167" s="16" t="n"/>
      <c r="E167" s="17" t="n"/>
      <c r="F167" s="15">
        <f>IF(A167="","",IF(E167=_xlfn.MAXIFS('Register'!$E$6:$E$505,'Register'!$A$6:$A$505,A167),"Y","N"))</f>
        <v/>
      </c>
      <c r="G167" s="15">
        <f>IF(A167="","",COUNTIF('Register'!$A$6:$A$505,A167))</f>
        <v/>
      </c>
      <c r="H167" s="16" t="n"/>
      <c r="I167" s="16" t="n"/>
      <c r="J167" s="16" t="n"/>
      <c r="K167" s="16" t="n"/>
      <c r="L167" s="16" t="n"/>
      <c r="M167" s="16" t="n"/>
      <c r="N167" s="18" t="n"/>
      <c r="O167" s="16" t="n"/>
      <c r="P167" s="19">
        <f>IF(OR(N167="",O167=""),"",N167-O167-TA_SUB)</f>
        <v/>
      </c>
      <c r="Q167" s="18" t="n"/>
      <c r="R167" s="16" t="n"/>
      <c r="S167" s="18" t="n"/>
      <c r="T167" s="18" t="n"/>
      <c r="U167" s="16" t="n"/>
      <c r="V167" s="16" t="n"/>
      <c r="W167" s="18" t="n"/>
      <c r="X167" s="19">
        <f>IF(Q167="","",Q167+TA_SUB)</f>
        <v/>
      </c>
      <c r="Y167" s="15">
        <f>IF(Q167="","",IF(W167="",DATADATE,W167)-Q167)</f>
        <v/>
      </c>
      <c r="Z167" s="15">
        <f>IF(OR(X167="",W167&lt;&gt;""),"",IF(DATADATE&gt;X167,"OVERDUE",""))</f>
        <v/>
      </c>
      <c r="AA167" s="15">
        <f>IF(OR(W167="",X167=""),"",IF(W167&lt;=X167,"On time","Late"))</f>
        <v/>
      </c>
      <c r="AB167" s="15">
        <f>IF(A167="","",IF(W167="","UR",IF(V167="","UR",V167)))</f>
        <v/>
      </c>
      <c r="AC167" s="16" t="n"/>
      <c r="AD167" s="16" t="n"/>
      <c r="AE167" s="16" t="n"/>
    </row>
    <row r="168">
      <c r="A168" s="15">
        <f>IF(D168="","",PROJ&amp;"-"&amp;B168&amp;"-"&amp;C168&amp;"-"&amp;TEXT(D168,"0000"))</f>
        <v/>
      </c>
      <c r="B168" s="16" t="n"/>
      <c r="C168" s="16" t="n"/>
      <c r="D168" s="16" t="n"/>
      <c r="E168" s="17" t="n"/>
      <c r="F168" s="15">
        <f>IF(A168="","",IF(E168=_xlfn.MAXIFS('Register'!$E$6:$E$505,'Register'!$A$6:$A$505,A168),"Y","N"))</f>
        <v/>
      </c>
      <c r="G168" s="15">
        <f>IF(A168="","",COUNTIF('Register'!$A$6:$A$505,A168))</f>
        <v/>
      </c>
      <c r="H168" s="16" t="n"/>
      <c r="I168" s="16" t="n"/>
      <c r="J168" s="16" t="n"/>
      <c r="K168" s="16" t="n"/>
      <c r="L168" s="16" t="n"/>
      <c r="M168" s="16" t="n"/>
      <c r="N168" s="18" t="n"/>
      <c r="O168" s="16" t="n"/>
      <c r="P168" s="19">
        <f>IF(OR(N168="",O168=""),"",N168-O168-TA_SUB)</f>
        <v/>
      </c>
      <c r="Q168" s="18" t="n"/>
      <c r="R168" s="16" t="n"/>
      <c r="S168" s="18" t="n"/>
      <c r="T168" s="18" t="n"/>
      <c r="U168" s="16" t="n"/>
      <c r="V168" s="16" t="n"/>
      <c r="W168" s="18" t="n"/>
      <c r="X168" s="19">
        <f>IF(Q168="","",Q168+TA_SUB)</f>
        <v/>
      </c>
      <c r="Y168" s="15">
        <f>IF(Q168="","",IF(W168="",DATADATE,W168)-Q168)</f>
        <v/>
      </c>
      <c r="Z168" s="15">
        <f>IF(OR(X168="",W168&lt;&gt;""),"",IF(DATADATE&gt;X168,"OVERDUE",""))</f>
        <v/>
      </c>
      <c r="AA168" s="15">
        <f>IF(OR(W168="",X168=""),"",IF(W168&lt;=X168,"On time","Late"))</f>
        <v/>
      </c>
      <c r="AB168" s="15">
        <f>IF(A168="","",IF(W168="","UR",IF(V168="","UR",V168)))</f>
        <v/>
      </c>
      <c r="AC168" s="16" t="n"/>
      <c r="AD168" s="16" t="n"/>
      <c r="AE168" s="16" t="n"/>
    </row>
    <row r="169">
      <c r="A169" s="15">
        <f>IF(D169="","",PROJ&amp;"-"&amp;B169&amp;"-"&amp;C169&amp;"-"&amp;TEXT(D169,"0000"))</f>
        <v/>
      </c>
      <c r="B169" s="16" t="n"/>
      <c r="C169" s="16" t="n"/>
      <c r="D169" s="16" t="n"/>
      <c r="E169" s="17" t="n"/>
      <c r="F169" s="15">
        <f>IF(A169="","",IF(E169=_xlfn.MAXIFS('Register'!$E$6:$E$505,'Register'!$A$6:$A$505,A169),"Y","N"))</f>
        <v/>
      </c>
      <c r="G169" s="15">
        <f>IF(A169="","",COUNTIF('Register'!$A$6:$A$505,A169))</f>
        <v/>
      </c>
      <c r="H169" s="16" t="n"/>
      <c r="I169" s="16" t="n"/>
      <c r="J169" s="16" t="n"/>
      <c r="K169" s="16" t="n"/>
      <c r="L169" s="16" t="n"/>
      <c r="M169" s="16" t="n"/>
      <c r="N169" s="18" t="n"/>
      <c r="O169" s="16" t="n"/>
      <c r="P169" s="19">
        <f>IF(OR(N169="",O169=""),"",N169-O169-TA_SUB)</f>
        <v/>
      </c>
      <c r="Q169" s="18" t="n"/>
      <c r="R169" s="16" t="n"/>
      <c r="S169" s="18" t="n"/>
      <c r="T169" s="18" t="n"/>
      <c r="U169" s="16" t="n"/>
      <c r="V169" s="16" t="n"/>
      <c r="W169" s="18" t="n"/>
      <c r="X169" s="19">
        <f>IF(Q169="","",Q169+TA_SUB)</f>
        <v/>
      </c>
      <c r="Y169" s="15">
        <f>IF(Q169="","",IF(W169="",DATADATE,W169)-Q169)</f>
        <v/>
      </c>
      <c r="Z169" s="15">
        <f>IF(OR(X169="",W169&lt;&gt;""),"",IF(DATADATE&gt;X169,"OVERDUE",""))</f>
        <v/>
      </c>
      <c r="AA169" s="15">
        <f>IF(OR(W169="",X169=""),"",IF(W169&lt;=X169,"On time","Late"))</f>
        <v/>
      </c>
      <c r="AB169" s="15">
        <f>IF(A169="","",IF(W169="","UR",IF(V169="","UR",V169)))</f>
        <v/>
      </c>
      <c r="AC169" s="16" t="n"/>
      <c r="AD169" s="16" t="n"/>
      <c r="AE169" s="16" t="n"/>
    </row>
    <row r="170">
      <c r="A170" s="15">
        <f>IF(D170="","",PROJ&amp;"-"&amp;B170&amp;"-"&amp;C170&amp;"-"&amp;TEXT(D170,"0000"))</f>
        <v/>
      </c>
      <c r="B170" s="16" t="n"/>
      <c r="C170" s="16" t="n"/>
      <c r="D170" s="16" t="n"/>
      <c r="E170" s="17" t="n"/>
      <c r="F170" s="15">
        <f>IF(A170="","",IF(E170=_xlfn.MAXIFS('Register'!$E$6:$E$505,'Register'!$A$6:$A$505,A170),"Y","N"))</f>
        <v/>
      </c>
      <c r="G170" s="15">
        <f>IF(A170="","",COUNTIF('Register'!$A$6:$A$505,A170))</f>
        <v/>
      </c>
      <c r="H170" s="16" t="n"/>
      <c r="I170" s="16" t="n"/>
      <c r="J170" s="16" t="n"/>
      <c r="K170" s="16" t="n"/>
      <c r="L170" s="16" t="n"/>
      <c r="M170" s="16" t="n"/>
      <c r="N170" s="18" t="n"/>
      <c r="O170" s="16" t="n"/>
      <c r="P170" s="19">
        <f>IF(OR(N170="",O170=""),"",N170-O170-TA_SUB)</f>
        <v/>
      </c>
      <c r="Q170" s="18" t="n"/>
      <c r="R170" s="16" t="n"/>
      <c r="S170" s="18" t="n"/>
      <c r="T170" s="18" t="n"/>
      <c r="U170" s="16" t="n"/>
      <c r="V170" s="16" t="n"/>
      <c r="W170" s="18" t="n"/>
      <c r="X170" s="19">
        <f>IF(Q170="","",Q170+TA_SUB)</f>
        <v/>
      </c>
      <c r="Y170" s="15">
        <f>IF(Q170="","",IF(W170="",DATADATE,W170)-Q170)</f>
        <v/>
      </c>
      <c r="Z170" s="15">
        <f>IF(OR(X170="",W170&lt;&gt;""),"",IF(DATADATE&gt;X170,"OVERDUE",""))</f>
        <v/>
      </c>
      <c r="AA170" s="15">
        <f>IF(OR(W170="",X170=""),"",IF(W170&lt;=X170,"On time","Late"))</f>
        <v/>
      </c>
      <c r="AB170" s="15">
        <f>IF(A170="","",IF(W170="","UR",IF(V170="","UR",V170)))</f>
        <v/>
      </c>
      <c r="AC170" s="16" t="n"/>
      <c r="AD170" s="16" t="n"/>
      <c r="AE170" s="16" t="n"/>
    </row>
    <row r="171">
      <c r="A171" s="15">
        <f>IF(D171="","",PROJ&amp;"-"&amp;B171&amp;"-"&amp;C171&amp;"-"&amp;TEXT(D171,"0000"))</f>
        <v/>
      </c>
      <c r="B171" s="16" t="n"/>
      <c r="C171" s="16" t="n"/>
      <c r="D171" s="16" t="n"/>
      <c r="E171" s="17" t="n"/>
      <c r="F171" s="15">
        <f>IF(A171="","",IF(E171=_xlfn.MAXIFS('Register'!$E$6:$E$505,'Register'!$A$6:$A$505,A171),"Y","N"))</f>
        <v/>
      </c>
      <c r="G171" s="15">
        <f>IF(A171="","",COUNTIF('Register'!$A$6:$A$505,A171))</f>
        <v/>
      </c>
      <c r="H171" s="16" t="n"/>
      <c r="I171" s="16" t="n"/>
      <c r="J171" s="16" t="n"/>
      <c r="K171" s="16" t="n"/>
      <c r="L171" s="16" t="n"/>
      <c r="M171" s="16" t="n"/>
      <c r="N171" s="18" t="n"/>
      <c r="O171" s="16" t="n"/>
      <c r="P171" s="19">
        <f>IF(OR(N171="",O171=""),"",N171-O171-TA_SUB)</f>
        <v/>
      </c>
      <c r="Q171" s="18" t="n"/>
      <c r="R171" s="16" t="n"/>
      <c r="S171" s="18" t="n"/>
      <c r="T171" s="18" t="n"/>
      <c r="U171" s="16" t="n"/>
      <c r="V171" s="16" t="n"/>
      <c r="W171" s="18" t="n"/>
      <c r="X171" s="19">
        <f>IF(Q171="","",Q171+TA_SUB)</f>
        <v/>
      </c>
      <c r="Y171" s="15">
        <f>IF(Q171="","",IF(W171="",DATADATE,W171)-Q171)</f>
        <v/>
      </c>
      <c r="Z171" s="15">
        <f>IF(OR(X171="",W171&lt;&gt;""),"",IF(DATADATE&gt;X171,"OVERDUE",""))</f>
        <v/>
      </c>
      <c r="AA171" s="15">
        <f>IF(OR(W171="",X171=""),"",IF(W171&lt;=X171,"On time","Late"))</f>
        <v/>
      </c>
      <c r="AB171" s="15">
        <f>IF(A171="","",IF(W171="","UR",IF(V171="","UR",V171)))</f>
        <v/>
      </c>
      <c r="AC171" s="16" t="n"/>
      <c r="AD171" s="16" t="n"/>
      <c r="AE171" s="16" t="n"/>
    </row>
    <row r="172">
      <c r="A172" s="15">
        <f>IF(D172="","",PROJ&amp;"-"&amp;B172&amp;"-"&amp;C172&amp;"-"&amp;TEXT(D172,"0000"))</f>
        <v/>
      </c>
      <c r="B172" s="16" t="n"/>
      <c r="C172" s="16" t="n"/>
      <c r="D172" s="16" t="n"/>
      <c r="E172" s="17" t="n"/>
      <c r="F172" s="15">
        <f>IF(A172="","",IF(E172=_xlfn.MAXIFS('Register'!$E$6:$E$505,'Register'!$A$6:$A$505,A172),"Y","N"))</f>
        <v/>
      </c>
      <c r="G172" s="15">
        <f>IF(A172="","",COUNTIF('Register'!$A$6:$A$505,A172))</f>
        <v/>
      </c>
      <c r="H172" s="16" t="n"/>
      <c r="I172" s="16" t="n"/>
      <c r="J172" s="16" t="n"/>
      <c r="K172" s="16" t="n"/>
      <c r="L172" s="16" t="n"/>
      <c r="M172" s="16" t="n"/>
      <c r="N172" s="18" t="n"/>
      <c r="O172" s="16" t="n"/>
      <c r="P172" s="19">
        <f>IF(OR(N172="",O172=""),"",N172-O172-TA_SUB)</f>
        <v/>
      </c>
      <c r="Q172" s="18" t="n"/>
      <c r="R172" s="16" t="n"/>
      <c r="S172" s="18" t="n"/>
      <c r="T172" s="18" t="n"/>
      <c r="U172" s="16" t="n"/>
      <c r="V172" s="16" t="n"/>
      <c r="W172" s="18" t="n"/>
      <c r="X172" s="19">
        <f>IF(Q172="","",Q172+TA_SUB)</f>
        <v/>
      </c>
      <c r="Y172" s="15">
        <f>IF(Q172="","",IF(W172="",DATADATE,W172)-Q172)</f>
        <v/>
      </c>
      <c r="Z172" s="15">
        <f>IF(OR(X172="",W172&lt;&gt;""),"",IF(DATADATE&gt;X172,"OVERDUE",""))</f>
        <v/>
      </c>
      <c r="AA172" s="15">
        <f>IF(OR(W172="",X172=""),"",IF(W172&lt;=X172,"On time","Late"))</f>
        <v/>
      </c>
      <c r="AB172" s="15">
        <f>IF(A172="","",IF(W172="","UR",IF(V172="","UR",V172)))</f>
        <v/>
      </c>
      <c r="AC172" s="16" t="n"/>
      <c r="AD172" s="16" t="n"/>
      <c r="AE172" s="16" t="n"/>
    </row>
    <row r="173">
      <c r="A173" s="15">
        <f>IF(D173="","",PROJ&amp;"-"&amp;B173&amp;"-"&amp;C173&amp;"-"&amp;TEXT(D173,"0000"))</f>
        <v/>
      </c>
      <c r="B173" s="16" t="n"/>
      <c r="C173" s="16" t="n"/>
      <c r="D173" s="16" t="n"/>
      <c r="E173" s="17" t="n"/>
      <c r="F173" s="15">
        <f>IF(A173="","",IF(E173=_xlfn.MAXIFS('Register'!$E$6:$E$505,'Register'!$A$6:$A$505,A173),"Y","N"))</f>
        <v/>
      </c>
      <c r="G173" s="15">
        <f>IF(A173="","",COUNTIF('Register'!$A$6:$A$505,A173))</f>
        <v/>
      </c>
      <c r="H173" s="16" t="n"/>
      <c r="I173" s="16" t="n"/>
      <c r="J173" s="16" t="n"/>
      <c r="K173" s="16" t="n"/>
      <c r="L173" s="16" t="n"/>
      <c r="M173" s="16" t="n"/>
      <c r="N173" s="18" t="n"/>
      <c r="O173" s="16" t="n"/>
      <c r="P173" s="19">
        <f>IF(OR(N173="",O173=""),"",N173-O173-TA_SUB)</f>
        <v/>
      </c>
      <c r="Q173" s="18" t="n"/>
      <c r="R173" s="16" t="n"/>
      <c r="S173" s="18" t="n"/>
      <c r="T173" s="18" t="n"/>
      <c r="U173" s="16" t="n"/>
      <c r="V173" s="16" t="n"/>
      <c r="W173" s="18" t="n"/>
      <c r="X173" s="19">
        <f>IF(Q173="","",Q173+TA_SUB)</f>
        <v/>
      </c>
      <c r="Y173" s="15">
        <f>IF(Q173="","",IF(W173="",DATADATE,W173)-Q173)</f>
        <v/>
      </c>
      <c r="Z173" s="15">
        <f>IF(OR(X173="",W173&lt;&gt;""),"",IF(DATADATE&gt;X173,"OVERDUE",""))</f>
        <v/>
      </c>
      <c r="AA173" s="15">
        <f>IF(OR(W173="",X173=""),"",IF(W173&lt;=X173,"On time","Late"))</f>
        <v/>
      </c>
      <c r="AB173" s="15">
        <f>IF(A173="","",IF(W173="","UR",IF(V173="","UR",V173)))</f>
        <v/>
      </c>
      <c r="AC173" s="16" t="n"/>
      <c r="AD173" s="16" t="n"/>
      <c r="AE173" s="16" t="n"/>
    </row>
    <row r="174">
      <c r="A174" s="15">
        <f>IF(D174="","",PROJ&amp;"-"&amp;B174&amp;"-"&amp;C174&amp;"-"&amp;TEXT(D174,"0000"))</f>
        <v/>
      </c>
      <c r="B174" s="16" t="n"/>
      <c r="C174" s="16" t="n"/>
      <c r="D174" s="16" t="n"/>
      <c r="E174" s="17" t="n"/>
      <c r="F174" s="15">
        <f>IF(A174="","",IF(E174=_xlfn.MAXIFS('Register'!$E$6:$E$505,'Register'!$A$6:$A$505,A174),"Y","N"))</f>
        <v/>
      </c>
      <c r="G174" s="15">
        <f>IF(A174="","",COUNTIF('Register'!$A$6:$A$505,A174))</f>
        <v/>
      </c>
      <c r="H174" s="16" t="n"/>
      <c r="I174" s="16" t="n"/>
      <c r="J174" s="16" t="n"/>
      <c r="K174" s="16" t="n"/>
      <c r="L174" s="16" t="n"/>
      <c r="M174" s="16" t="n"/>
      <c r="N174" s="18" t="n"/>
      <c r="O174" s="16" t="n"/>
      <c r="P174" s="19">
        <f>IF(OR(N174="",O174=""),"",N174-O174-TA_SUB)</f>
        <v/>
      </c>
      <c r="Q174" s="18" t="n"/>
      <c r="R174" s="16" t="n"/>
      <c r="S174" s="18" t="n"/>
      <c r="T174" s="18" t="n"/>
      <c r="U174" s="16" t="n"/>
      <c r="V174" s="16" t="n"/>
      <c r="W174" s="18" t="n"/>
      <c r="X174" s="19">
        <f>IF(Q174="","",Q174+TA_SUB)</f>
        <v/>
      </c>
      <c r="Y174" s="15">
        <f>IF(Q174="","",IF(W174="",DATADATE,W174)-Q174)</f>
        <v/>
      </c>
      <c r="Z174" s="15">
        <f>IF(OR(X174="",W174&lt;&gt;""),"",IF(DATADATE&gt;X174,"OVERDUE",""))</f>
        <v/>
      </c>
      <c r="AA174" s="15">
        <f>IF(OR(W174="",X174=""),"",IF(W174&lt;=X174,"On time","Late"))</f>
        <v/>
      </c>
      <c r="AB174" s="15">
        <f>IF(A174="","",IF(W174="","UR",IF(V174="","UR",V174)))</f>
        <v/>
      </c>
      <c r="AC174" s="16" t="n"/>
      <c r="AD174" s="16" t="n"/>
      <c r="AE174" s="16" t="n"/>
    </row>
    <row r="175">
      <c r="A175" s="15">
        <f>IF(D175="","",PROJ&amp;"-"&amp;B175&amp;"-"&amp;C175&amp;"-"&amp;TEXT(D175,"0000"))</f>
        <v/>
      </c>
      <c r="B175" s="16" t="n"/>
      <c r="C175" s="16" t="n"/>
      <c r="D175" s="16" t="n"/>
      <c r="E175" s="17" t="n"/>
      <c r="F175" s="15">
        <f>IF(A175="","",IF(E175=_xlfn.MAXIFS('Register'!$E$6:$E$505,'Register'!$A$6:$A$505,A175),"Y","N"))</f>
        <v/>
      </c>
      <c r="G175" s="15">
        <f>IF(A175="","",COUNTIF('Register'!$A$6:$A$505,A175))</f>
        <v/>
      </c>
      <c r="H175" s="16" t="n"/>
      <c r="I175" s="16" t="n"/>
      <c r="J175" s="16" t="n"/>
      <c r="K175" s="16" t="n"/>
      <c r="L175" s="16" t="n"/>
      <c r="M175" s="16" t="n"/>
      <c r="N175" s="18" t="n"/>
      <c r="O175" s="16" t="n"/>
      <c r="P175" s="19">
        <f>IF(OR(N175="",O175=""),"",N175-O175-TA_SUB)</f>
        <v/>
      </c>
      <c r="Q175" s="18" t="n"/>
      <c r="R175" s="16" t="n"/>
      <c r="S175" s="18" t="n"/>
      <c r="T175" s="18" t="n"/>
      <c r="U175" s="16" t="n"/>
      <c r="V175" s="16" t="n"/>
      <c r="W175" s="18" t="n"/>
      <c r="X175" s="19">
        <f>IF(Q175="","",Q175+TA_SUB)</f>
        <v/>
      </c>
      <c r="Y175" s="15">
        <f>IF(Q175="","",IF(W175="",DATADATE,W175)-Q175)</f>
        <v/>
      </c>
      <c r="Z175" s="15">
        <f>IF(OR(X175="",W175&lt;&gt;""),"",IF(DATADATE&gt;X175,"OVERDUE",""))</f>
        <v/>
      </c>
      <c r="AA175" s="15">
        <f>IF(OR(W175="",X175=""),"",IF(W175&lt;=X175,"On time","Late"))</f>
        <v/>
      </c>
      <c r="AB175" s="15">
        <f>IF(A175="","",IF(W175="","UR",IF(V175="","UR",V175)))</f>
        <v/>
      </c>
      <c r="AC175" s="16" t="n"/>
      <c r="AD175" s="16" t="n"/>
      <c r="AE175" s="16" t="n"/>
    </row>
    <row r="176">
      <c r="A176" s="15">
        <f>IF(D176="","",PROJ&amp;"-"&amp;B176&amp;"-"&amp;C176&amp;"-"&amp;TEXT(D176,"0000"))</f>
        <v/>
      </c>
      <c r="B176" s="16" t="n"/>
      <c r="C176" s="16" t="n"/>
      <c r="D176" s="16" t="n"/>
      <c r="E176" s="17" t="n"/>
      <c r="F176" s="15">
        <f>IF(A176="","",IF(E176=_xlfn.MAXIFS('Register'!$E$6:$E$505,'Register'!$A$6:$A$505,A176),"Y","N"))</f>
        <v/>
      </c>
      <c r="G176" s="15">
        <f>IF(A176="","",COUNTIF('Register'!$A$6:$A$505,A176))</f>
        <v/>
      </c>
      <c r="H176" s="16" t="n"/>
      <c r="I176" s="16" t="n"/>
      <c r="J176" s="16" t="n"/>
      <c r="K176" s="16" t="n"/>
      <c r="L176" s="16" t="n"/>
      <c r="M176" s="16" t="n"/>
      <c r="N176" s="18" t="n"/>
      <c r="O176" s="16" t="n"/>
      <c r="P176" s="19">
        <f>IF(OR(N176="",O176=""),"",N176-O176-TA_SUB)</f>
        <v/>
      </c>
      <c r="Q176" s="18" t="n"/>
      <c r="R176" s="16" t="n"/>
      <c r="S176" s="18" t="n"/>
      <c r="T176" s="18" t="n"/>
      <c r="U176" s="16" t="n"/>
      <c r="V176" s="16" t="n"/>
      <c r="W176" s="18" t="n"/>
      <c r="X176" s="19">
        <f>IF(Q176="","",Q176+TA_SUB)</f>
        <v/>
      </c>
      <c r="Y176" s="15">
        <f>IF(Q176="","",IF(W176="",DATADATE,W176)-Q176)</f>
        <v/>
      </c>
      <c r="Z176" s="15">
        <f>IF(OR(X176="",W176&lt;&gt;""),"",IF(DATADATE&gt;X176,"OVERDUE",""))</f>
        <v/>
      </c>
      <c r="AA176" s="15">
        <f>IF(OR(W176="",X176=""),"",IF(W176&lt;=X176,"On time","Late"))</f>
        <v/>
      </c>
      <c r="AB176" s="15">
        <f>IF(A176="","",IF(W176="","UR",IF(V176="","UR",V176)))</f>
        <v/>
      </c>
      <c r="AC176" s="16" t="n"/>
      <c r="AD176" s="16" t="n"/>
      <c r="AE176" s="16" t="n"/>
    </row>
    <row r="177">
      <c r="A177" s="15">
        <f>IF(D177="","",PROJ&amp;"-"&amp;B177&amp;"-"&amp;C177&amp;"-"&amp;TEXT(D177,"0000"))</f>
        <v/>
      </c>
      <c r="B177" s="16" t="n"/>
      <c r="C177" s="16" t="n"/>
      <c r="D177" s="16" t="n"/>
      <c r="E177" s="17" t="n"/>
      <c r="F177" s="15">
        <f>IF(A177="","",IF(E177=_xlfn.MAXIFS('Register'!$E$6:$E$505,'Register'!$A$6:$A$505,A177),"Y","N"))</f>
        <v/>
      </c>
      <c r="G177" s="15">
        <f>IF(A177="","",COUNTIF('Register'!$A$6:$A$505,A177))</f>
        <v/>
      </c>
      <c r="H177" s="16" t="n"/>
      <c r="I177" s="16" t="n"/>
      <c r="J177" s="16" t="n"/>
      <c r="K177" s="16" t="n"/>
      <c r="L177" s="16" t="n"/>
      <c r="M177" s="16" t="n"/>
      <c r="N177" s="18" t="n"/>
      <c r="O177" s="16" t="n"/>
      <c r="P177" s="19">
        <f>IF(OR(N177="",O177=""),"",N177-O177-TA_SUB)</f>
        <v/>
      </c>
      <c r="Q177" s="18" t="n"/>
      <c r="R177" s="16" t="n"/>
      <c r="S177" s="18" t="n"/>
      <c r="T177" s="18" t="n"/>
      <c r="U177" s="16" t="n"/>
      <c r="V177" s="16" t="n"/>
      <c r="W177" s="18" t="n"/>
      <c r="X177" s="19">
        <f>IF(Q177="","",Q177+TA_SUB)</f>
        <v/>
      </c>
      <c r="Y177" s="15">
        <f>IF(Q177="","",IF(W177="",DATADATE,W177)-Q177)</f>
        <v/>
      </c>
      <c r="Z177" s="15">
        <f>IF(OR(X177="",W177&lt;&gt;""),"",IF(DATADATE&gt;X177,"OVERDUE",""))</f>
        <v/>
      </c>
      <c r="AA177" s="15">
        <f>IF(OR(W177="",X177=""),"",IF(W177&lt;=X177,"On time","Late"))</f>
        <v/>
      </c>
      <c r="AB177" s="15">
        <f>IF(A177="","",IF(W177="","UR",IF(V177="","UR",V177)))</f>
        <v/>
      </c>
      <c r="AC177" s="16" t="n"/>
      <c r="AD177" s="16" t="n"/>
      <c r="AE177" s="16" t="n"/>
    </row>
    <row r="178">
      <c r="A178" s="15">
        <f>IF(D178="","",PROJ&amp;"-"&amp;B178&amp;"-"&amp;C178&amp;"-"&amp;TEXT(D178,"0000"))</f>
        <v/>
      </c>
      <c r="B178" s="16" t="n"/>
      <c r="C178" s="16" t="n"/>
      <c r="D178" s="16" t="n"/>
      <c r="E178" s="17" t="n"/>
      <c r="F178" s="15">
        <f>IF(A178="","",IF(E178=_xlfn.MAXIFS('Register'!$E$6:$E$505,'Register'!$A$6:$A$505,A178),"Y","N"))</f>
        <v/>
      </c>
      <c r="G178" s="15">
        <f>IF(A178="","",COUNTIF('Register'!$A$6:$A$505,A178))</f>
        <v/>
      </c>
      <c r="H178" s="16" t="n"/>
      <c r="I178" s="16" t="n"/>
      <c r="J178" s="16" t="n"/>
      <c r="K178" s="16" t="n"/>
      <c r="L178" s="16" t="n"/>
      <c r="M178" s="16" t="n"/>
      <c r="N178" s="18" t="n"/>
      <c r="O178" s="16" t="n"/>
      <c r="P178" s="19">
        <f>IF(OR(N178="",O178=""),"",N178-O178-TA_SUB)</f>
        <v/>
      </c>
      <c r="Q178" s="18" t="n"/>
      <c r="R178" s="16" t="n"/>
      <c r="S178" s="18" t="n"/>
      <c r="T178" s="18" t="n"/>
      <c r="U178" s="16" t="n"/>
      <c r="V178" s="16" t="n"/>
      <c r="W178" s="18" t="n"/>
      <c r="X178" s="19">
        <f>IF(Q178="","",Q178+TA_SUB)</f>
        <v/>
      </c>
      <c r="Y178" s="15">
        <f>IF(Q178="","",IF(W178="",DATADATE,W178)-Q178)</f>
        <v/>
      </c>
      <c r="Z178" s="15">
        <f>IF(OR(X178="",W178&lt;&gt;""),"",IF(DATADATE&gt;X178,"OVERDUE",""))</f>
        <v/>
      </c>
      <c r="AA178" s="15">
        <f>IF(OR(W178="",X178=""),"",IF(W178&lt;=X178,"On time","Late"))</f>
        <v/>
      </c>
      <c r="AB178" s="15">
        <f>IF(A178="","",IF(W178="","UR",IF(V178="","UR",V178)))</f>
        <v/>
      </c>
      <c r="AC178" s="16" t="n"/>
      <c r="AD178" s="16" t="n"/>
      <c r="AE178" s="16" t="n"/>
    </row>
    <row r="179">
      <c r="A179" s="15">
        <f>IF(D179="","",PROJ&amp;"-"&amp;B179&amp;"-"&amp;C179&amp;"-"&amp;TEXT(D179,"0000"))</f>
        <v/>
      </c>
      <c r="B179" s="16" t="n"/>
      <c r="C179" s="16" t="n"/>
      <c r="D179" s="16" t="n"/>
      <c r="E179" s="17" t="n"/>
      <c r="F179" s="15">
        <f>IF(A179="","",IF(E179=_xlfn.MAXIFS('Register'!$E$6:$E$505,'Register'!$A$6:$A$505,A179),"Y","N"))</f>
        <v/>
      </c>
      <c r="G179" s="15">
        <f>IF(A179="","",COUNTIF('Register'!$A$6:$A$505,A179))</f>
        <v/>
      </c>
      <c r="H179" s="16" t="n"/>
      <c r="I179" s="16" t="n"/>
      <c r="J179" s="16" t="n"/>
      <c r="K179" s="16" t="n"/>
      <c r="L179" s="16" t="n"/>
      <c r="M179" s="16" t="n"/>
      <c r="N179" s="18" t="n"/>
      <c r="O179" s="16" t="n"/>
      <c r="P179" s="19">
        <f>IF(OR(N179="",O179=""),"",N179-O179-TA_SUB)</f>
        <v/>
      </c>
      <c r="Q179" s="18" t="n"/>
      <c r="R179" s="16" t="n"/>
      <c r="S179" s="18" t="n"/>
      <c r="T179" s="18" t="n"/>
      <c r="U179" s="16" t="n"/>
      <c r="V179" s="16" t="n"/>
      <c r="W179" s="18" t="n"/>
      <c r="X179" s="19">
        <f>IF(Q179="","",Q179+TA_SUB)</f>
        <v/>
      </c>
      <c r="Y179" s="15">
        <f>IF(Q179="","",IF(W179="",DATADATE,W179)-Q179)</f>
        <v/>
      </c>
      <c r="Z179" s="15">
        <f>IF(OR(X179="",W179&lt;&gt;""),"",IF(DATADATE&gt;X179,"OVERDUE",""))</f>
        <v/>
      </c>
      <c r="AA179" s="15">
        <f>IF(OR(W179="",X179=""),"",IF(W179&lt;=X179,"On time","Late"))</f>
        <v/>
      </c>
      <c r="AB179" s="15">
        <f>IF(A179="","",IF(W179="","UR",IF(V179="","UR",V179)))</f>
        <v/>
      </c>
      <c r="AC179" s="16" t="n"/>
      <c r="AD179" s="16" t="n"/>
      <c r="AE179" s="16" t="n"/>
    </row>
    <row r="180">
      <c r="A180" s="15">
        <f>IF(D180="","",PROJ&amp;"-"&amp;B180&amp;"-"&amp;C180&amp;"-"&amp;TEXT(D180,"0000"))</f>
        <v/>
      </c>
      <c r="B180" s="16" t="n"/>
      <c r="C180" s="16" t="n"/>
      <c r="D180" s="16" t="n"/>
      <c r="E180" s="17" t="n"/>
      <c r="F180" s="15">
        <f>IF(A180="","",IF(E180=_xlfn.MAXIFS('Register'!$E$6:$E$505,'Register'!$A$6:$A$505,A180),"Y","N"))</f>
        <v/>
      </c>
      <c r="G180" s="15">
        <f>IF(A180="","",COUNTIF('Register'!$A$6:$A$505,A180))</f>
        <v/>
      </c>
      <c r="H180" s="16" t="n"/>
      <c r="I180" s="16" t="n"/>
      <c r="J180" s="16" t="n"/>
      <c r="K180" s="16" t="n"/>
      <c r="L180" s="16" t="n"/>
      <c r="M180" s="16" t="n"/>
      <c r="N180" s="18" t="n"/>
      <c r="O180" s="16" t="n"/>
      <c r="P180" s="19">
        <f>IF(OR(N180="",O180=""),"",N180-O180-TA_SUB)</f>
        <v/>
      </c>
      <c r="Q180" s="18" t="n"/>
      <c r="R180" s="16" t="n"/>
      <c r="S180" s="18" t="n"/>
      <c r="T180" s="18" t="n"/>
      <c r="U180" s="16" t="n"/>
      <c r="V180" s="16" t="n"/>
      <c r="W180" s="18" t="n"/>
      <c r="X180" s="19">
        <f>IF(Q180="","",Q180+TA_SUB)</f>
        <v/>
      </c>
      <c r="Y180" s="15">
        <f>IF(Q180="","",IF(W180="",DATADATE,W180)-Q180)</f>
        <v/>
      </c>
      <c r="Z180" s="15">
        <f>IF(OR(X180="",W180&lt;&gt;""),"",IF(DATADATE&gt;X180,"OVERDUE",""))</f>
        <v/>
      </c>
      <c r="AA180" s="15">
        <f>IF(OR(W180="",X180=""),"",IF(W180&lt;=X180,"On time","Late"))</f>
        <v/>
      </c>
      <c r="AB180" s="15">
        <f>IF(A180="","",IF(W180="","UR",IF(V180="","UR",V180)))</f>
        <v/>
      </c>
      <c r="AC180" s="16" t="n"/>
      <c r="AD180" s="16" t="n"/>
      <c r="AE180" s="16" t="n"/>
    </row>
    <row r="181">
      <c r="A181" s="15">
        <f>IF(D181="","",PROJ&amp;"-"&amp;B181&amp;"-"&amp;C181&amp;"-"&amp;TEXT(D181,"0000"))</f>
        <v/>
      </c>
      <c r="B181" s="16" t="n"/>
      <c r="C181" s="16" t="n"/>
      <c r="D181" s="16" t="n"/>
      <c r="E181" s="17" t="n"/>
      <c r="F181" s="15">
        <f>IF(A181="","",IF(E181=_xlfn.MAXIFS('Register'!$E$6:$E$505,'Register'!$A$6:$A$505,A181),"Y","N"))</f>
        <v/>
      </c>
      <c r="G181" s="15">
        <f>IF(A181="","",COUNTIF('Register'!$A$6:$A$505,A181))</f>
        <v/>
      </c>
      <c r="H181" s="16" t="n"/>
      <c r="I181" s="16" t="n"/>
      <c r="J181" s="16" t="n"/>
      <c r="K181" s="16" t="n"/>
      <c r="L181" s="16" t="n"/>
      <c r="M181" s="16" t="n"/>
      <c r="N181" s="18" t="n"/>
      <c r="O181" s="16" t="n"/>
      <c r="P181" s="19">
        <f>IF(OR(N181="",O181=""),"",N181-O181-TA_SUB)</f>
        <v/>
      </c>
      <c r="Q181" s="18" t="n"/>
      <c r="R181" s="16" t="n"/>
      <c r="S181" s="18" t="n"/>
      <c r="T181" s="18" t="n"/>
      <c r="U181" s="16" t="n"/>
      <c r="V181" s="16" t="n"/>
      <c r="W181" s="18" t="n"/>
      <c r="X181" s="19">
        <f>IF(Q181="","",Q181+TA_SUB)</f>
        <v/>
      </c>
      <c r="Y181" s="15">
        <f>IF(Q181="","",IF(W181="",DATADATE,W181)-Q181)</f>
        <v/>
      </c>
      <c r="Z181" s="15">
        <f>IF(OR(X181="",W181&lt;&gt;""),"",IF(DATADATE&gt;X181,"OVERDUE",""))</f>
        <v/>
      </c>
      <c r="AA181" s="15">
        <f>IF(OR(W181="",X181=""),"",IF(W181&lt;=X181,"On time","Late"))</f>
        <v/>
      </c>
      <c r="AB181" s="15">
        <f>IF(A181="","",IF(W181="","UR",IF(V181="","UR",V181)))</f>
        <v/>
      </c>
      <c r="AC181" s="16" t="n"/>
      <c r="AD181" s="16" t="n"/>
      <c r="AE181" s="16" t="n"/>
    </row>
    <row r="182">
      <c r="A182" s="15">
        <f>IF(D182="","",PROJ&amp;"-"&amp;B182&amp;"-"&amp;C182&amp;"-"&amp;TEXT(D182,"0000"))</f>
        <v/>
      </c>
      <c r="B182" s="16" t="n"/>
      <c r="C182" s="16" t="n"/>
      <c r="D182" s="16" t="n"/>
      <c r="E182" s="17" t="n"/>
      <c r="F182" s="15">
        <f>IF(A182="","",IF(E182=_xlfn.MAXIFS('Register'!$E$6:$E$505,'Register'!$A$6:$A$505,A182),"Y","N"))</f>
        <v/>
      </c>
      <c r="G182" s="15">
        <f>IF(A182="","",COUNTIF('Register'!$A$6:$A$505,A182))</f>
        <v/>
      </c>
      <c r="H182" s="16" t="n"/>
      <c r="I182" s="16" t="n"/>
      <c r="J182" s="16" t="n"/>
      <c r="K182" s="16" t="n"/>
      <c r="L182" s="16" t="n"/>
      <c r="M182" s="16" t="n"/>
      <c r="N182" s="18" t="n"/>
      <c r="O182" s="16" t="n"/>
      <c r="P182" s="19">
        <f>IF(OR(N182="",O182=""),"",N182-O182-TA_SUB)</f>
        <v/>
      </c>
      <c r="Q182" s="18" t="n"/>
      <c r="R182" s="16" t="n"/>
      <c r="S182" s="18" t="n"/>
      <c r="T182" s="18" t="n"/>
      <c r="U182" s="16" t="n"/>
      <c r="V182" s="16" t="n"/>
      <c r="W182" s="18" t="n"/>
      <c r="X182" s="19">
        <f>IF(Q182="","",Q182+TA_SUB)</f>
        <v/>
      </c>
      <c r="Y182" s="15">
        <f>IF(Q182="","",IF(W182="",DATADATE,W182)-Q182)</f>
        <v/>
      </c>
      <c r="Z182" s="15">
        <f>IF(OR(X182="",W182&lt;&gt;""),"",IF(DATADATE&gt;X182,"OVERDUE",""))</f>
        <v/>
      </c>
      <c r="AA182" s="15">
        <f>IF(OR(W182="",X182=""),"",IF(W182&lt;=X182,"On time","Late"))</f>
        <v/>
      </c>
      <c r="AB182" s="15">
        <f>IF(A182="","",IF(W182="","UR",IF(V182="","UR",V182)))</f>
        <v/>
      </c>
      <c r="AC182" s="16" t="n"/>
      <c r="AD182" s="16" t="n"/>
      <c r="AE182" s="16" t="n"/>
    </row>
    <row r="183">
      <c r="A183" s="15">
        <f>IF(D183="","",PROJ&amp;"-"&amp;B183&amp;"-"&amp;C183&amp;"-"&amp;TEXT(D183,"0000"))</f>
        <v/>
      </c>
      <c r="B183" s="16" t="n"/>
      <c r="C183" s="16" t="n"/>
      <c r="D183" s="16" t="n"/>
      <c r="E183" s="17" t="n"/>
      <c r="F183" s="15">
        <f>IF(A183="","",IF(E183=_xlfn.MAXIFS('Register'!$E$6:$E$505,'Register'!$A$6:$A$505,A183),"Y","N"))</f>
        <v/>
      </c>
      <c r="G183" s="15">
        <f>IF(A183="","",COUNTIF('Register'!$A$6:$A$505,A183))</f>
        <v/>
      </c>
      <c r="H183" s="16" t="n"/>
      <c r="I183" s="16" t="n"/>
      <c r="J183" s="16" t="n"/>
      <c r="K183" s="16" t="n"/>
      <c r="L183" s="16" t="n"/>
      <c r="M183" s="16" t="n"/>
      <c r="N183" s="18" t="n"/>
      <c r="O183" s="16" t="n"/>
      <c r="P183" s="19">
        <f>IF(OR(N183="",O183=""),"",N183-O183-TA_SUB)</f>
        <v/>
      </c>
      <c r="Q183" s="18" t="n"/>
      <c r="R183" s="16" t="n"/>
      <c r="S183" s="18" t="n"/>
      <c r="T183" s="18" t="n"/>
      <c r="U183" s="16" t="n"/>
      <c r="V183" s="16" t="n"/>
      <c r="W183" s="18" t="n"/>
      <c r="X183" s="19">
        <f>IF(Q183="","",Q183+TA_SUB)</f>
        <v/>
      </c>
      <c r="Y183" s="15">
        <f>IF(Q183="","",IF(W183="",DATADATE,W183)-Q183)</f>
        <v/>
      </c>
      <c r="Z183" s="15">
        <f>IF(OR(X183="",W183&lt;&gt;""),"",IF(DATADATE&gt;X183,"OVERDUE",""))</f>
        <v/>
      </c>
      <c r="AA183" s="15">
        <f>IF(OR(W183="",X183=""),"",IF(W183&lt;=X183,"On time","Late"))</f>
        <v/>
      </c>
      <c r="AB183" s="15">
        <f>IF(A183="","",IF(W183="","UR",IF(V183="","UR",V183)))</f>
        <v/>
      </c>
      <c r="AC183" s="16" t="n"/>
      <c r="AD183" s="16" t="n"/>
      <c r="AE183" s="16" t="n"/>
    </row>
    <row r="184">
      <c r="A184" s="15">
        <f>IF(D184="","",PROJ&amp;"-"&amp;B184&amp;"-"&amp;C184&amp;"-"&amp;TEXT(D184,"0000"))</f>
        <v/>
      </c>
      <c r="B184" s="16" t="n"/>
      <c r="C184" s="16" t="n"/>
      <c r="D184" s="16" t="n"/>
      <c r="E184" s="17" t="n"/>
      <c r="F184" s="15">
        <f>IF(A184="","",IF(E184=_xlfn.MAXIFS('Register'!$E$6:$E$505,'Register'!$A$6:$A$505,A184),"Y","N"))</f>
        <v/>
      </c>
      <c r="G184" s="15">
        <f>IF(A184="","",COUNTIF('Register'!$A$6:$A$505,A184))</f>
        <v/>
      </c>
      <c r="H184" s="16" t="n"/>
      <c r="I184" s="16" t="n"/>
      <c r="J184" s="16" t="n"/>
      <c r="K184" s="16" t="n"/>
      <c r="L184" s="16" t="n"/>
      <c r="M184" s="16" t="n"/>
      <c r="N184" s="18" t="n"/>
      <c r="O184" s="16" t="n"/>
      <c r="P184" s="19">
        <f>IF(OR(N184="",O184=""),"",N184-O184-TA_SUB)</f>
        <v/>
      </c>
      <c r="Q184" s="18" t="n"/>
      <c r="R184" s="16" t="n"/>
      <c r="S184" s="18" t="n"/>
      <c r="T184" s="18" t="n"/>
      <c r="U184" s="16" t="n"/>
      <c r="V184" s="16" t="n"/>
      <c r="W184" s="18" t="n"/>
      <c r="X184" s="19">
        <f>IF(Q184="","",Q184+TA_SUB)</f>
        <v/>
      </c>
      <c r="Y184" s="15">
        <f>IF(Q184="","",IF(W184="",DATADATE,W184)-Q184)</f>
        <v/>
      </c>
      <c r="Z184" s="15">
        <f>IF(OR(X184="",W184&lt;&gt;""),"",IF(DATADATE&gt;X184,"OVERDUE",""))</f>
        <v/>
      </c>
      <c r="AA184" s="15">
        <f>IF(OR(W184="",X184=""),"",IF(W184&lt;=X184,"On time","Late"))</f>
        <v/>
      </c>
      <c r="AB184" s="15">
        <f>IF(A184="","",IF(W184="","UR",IF(V184="","UR",V184)))</f>
        <v/>
      </c>
      <c r="AC184" s="16" t="n"/>
      <c r="AD184" s="16" t="n"/>
      <c r="AE184" s="16" t="n"/>
    </row>
    <row r="185">
      <c r="A185" s="15">
        <f>IF(D185="","",PROJ&amp;"-"&amp;B185&amp;"-"&amp;C185&amp;"-"&amp;TEXT(D185,"0000"))</f>
        <v/>
      </c>
      <c r="B185" s="16" t="n"/>
      <c r="C185" s="16" t="n"/>
      <c r="D185" s="16" t="n"/>
      <c r="E185" s="17" t="n"/>
      <c r="F185" s="15">
        <f>IF(A185="","",IF(E185=_xlfn.MAXIFS('Register'!$E$6:$E$505,'Register'!$A$6:$A$505,A185),"Y","N"))</f>
        <v/>
      </c>
      <c r="G185" s="15">
        <f>IF(A185="","",COUNTIF('Register'!$A$6:$A$505,A185))</f>
        <v/>
      </c>
      <c r="H185" s="16" t="n"/>
      <c r="I185" s="16" t="n"/>
      <c r="J185" s="16" t="n"/>
      <c r="K185" s="16" t="n"/>
      <c r="L185" s="16" t="n"/>
      <c r="M185" s="16" t="n"/>
      <c r="N185" s="18" t="n"/>
      <c r="O185" s="16" t="n"/>
      <c r="P185" s="19">
        <f>IF(OR(N185="",O185=""),"",N185-O185-TA_SUB)</f>
        <v/>
      </c>
      <c r="Q185" s="18" t="n"/>
      <c r="R185" s="16" t="n"/>
      <c r="S185" s="18" t="n"/>
      <c r="T185" s="18" t="n"/>
      <c r="U185" s="16" t="n"/>
      <c r="V185" s="16" t="n"/>
      <c r="W185" s="18" t="n"/>
      <c r="X185" s="19">
        <f>IF(Q185="","",Q185+TA_SUB)</f>
        <v/>
      </c>
      <c r="Y185" s="15">
        <f>IF(Q185="","",IF(W185="",DATADATE,W185)-Q185)</f>
        <v/>
      </c>
      <c r="Z185" s="15">
        <f>IF(OR(X185="",W185&lt;&gt;""),"",IF(DATADATE&gt;X185,"OVERDUE",""))</f>
        <v/>
      </c>
      <c r="AA185" s="15">
        <f>IF(OR(W185="",X185=""),"",IF(W185&lt;=X185,"On time","Late"))</f>
        <v/>
      </c>
      <c r="AB185" s="15">
        <f>IF(A185="","",IF(W185="","UR",IF(V185="","UR",V185)))</f>
        <v/>
      </c>
      <c r="AC185" s="16" t="n"/>
      <c r="AD185" s="16" t="n"/>
      <c r="AE185" s="16" t="n"/>
    </row>
    <row r="186">
      <c r="A186" s="15">
        <f>IF(D186="","",PROJ&amp;"-"&amp;B186&amp;"-"&amp;C186&amp;"-"&amp;TEXT(D186,"0000"))</f>
        <v/>
      </c>
      <c r="B186" s="16" t="n"/>
      <c r="C186" s="16" t="n"/>
      <c r="D186" s="16" t="n"/>
      <c r="E186" s="17" t="n"/>
      <c r="F186" s="15">
        <f>IF(A186="","",IF(E186=_xlfn.MAXIFS('Register'!$E$6:$E$505,'Register'!$A$6:$A$505,A186),"Y","N"))</f>
        <v/>
      </c>
      <c r="G186" s="15">
        <f>IF(A186="","",COUNTIF('Register'!$A$6:$A$505,A186))</f>
        <v/>
      </c>
      <c r="H186" s="16" t="n"/>
      <c r="I186" s="16" t="n"/>
      <c r="J186" s="16" t="n"/>
      <c r="K186" s="16" t="n"/>
      <c r="L186" s="16" t="n"/>
      <c r="M186" s="16" t="n"/>
      <c r="N186" s="18" t="n"/>
      <c r="O186" s="16" t="n"/>
      <c r="P186" s="19">
        <f>IF(OR(N186="",O186=""),"",N186-O186-TA_SUB)</f>
        <v/>
      </c>
      <c r="Q186" s="18" t="n"/>
      <c r="R186" s="16" t="n"/>
      <c r="S186" s="18" t="n"/>
      <c r="T186" s="18" t="n"/>
      <c r="U186" s="16" t="n"/>
      <c r="V186" s="16" t="n"/>
      <c r="W186" s="18" t="n"/>
      <c r="X186" s="19">
        <f>IF(Q186="","",Q186+TA_SUB)</f>
        <v/>
      </c>
      <c r="Y186" s="15">
        <f>IF(Q186="","",IF(W186="",DATADATE,W186)-Q186)</f>
        <v/>
      </c>
      <c r="Z186" s="15">
        <f>IF(OR(X186="",W186&lt;&gt;""),"",IF(DATADATE&gt;X186,"OVERDUE",""))</f>
        <v/>
      </c>
      <c r="AA186" s="15">
        <f>IF(OR(W186="",X186=""),"",IF(W186&lt;=X186,"On time","Late"))</f>
        <v/>
      </c>
      <c r="AB186" s="15">
        <f>IF(A186="","",IF(W186="","UR",IF(V186="","UR",V186)))</f>
        <v/>
      </c>
      <c r="AC186" s="16" t="n"/>
      <c r="AD186" s="16" t="n"/>
      <c r="AE186" s="16" t="n"/>
    </row>
    <row r="187">
      <c r="A187" s="15">
        <f>IF(D187="","",PROJ&amp;"-"&amp;B187&amp;"-"&amp;C187&amp;"-"&amp;TEXT(D187,"0000"))</f>
        <v/>
      </c>
      <c r="B187" s="16" t="n"/>
      <c r="C187" s="16" t="n"/>
      <c r="D187" s="16" t="n"/>
      <c r="E187" s="17" t="n"/>
      <c r="F187" s="15">
        <f>IF(A187="","",IF(E187=_xlfn.MAXIFS('Register'!$E$6:$E$505,'Register'!$A$6:$A$505,A187),"Y","N"))</f>
        <v/>
      </c>
      <c r="G187" s="15">
        <f>IF(A187="","",COUNTIF('Register'!$A$6:$A$505,A187))</f>
        <v/>
      </c>
      <c r="H187" s="16" t="n"/>
      <c r="I187" s="16" t="n"/>
      <c r="J187" s="16" t="n"/>
      <c r="K187" s="16" t="n"/>
      <c r="L187" s="16" t="n"/>
      <c r="M187" s="16" t="n"/>
      <c r="N187" s="18" t="n"/>
      <c r="O187" s="16" t="n"/>
      <c r="P187" s="19">
        <f>IF(OR(N187="",O187=""),"",N187-O187-TA_SUB)</f>
        <v/>
      </c>
      <c r="Q187" s="18" t="n"/>
      <c r="R187" s="16" t="n"/>
      <c r="S187" s="18" t="n"/>
      <c r="T187" s="18" t="n"/>
      <c r="U187" s="16" t="n"/>
      <c r="V187" s="16" t="n"/>
      <c r="W187" s="18" t="n"/>
      <c r="X187" s="19">
        <f>IF(Q187="","",Q187+TA_SUB)</f>
        <v/>
      </c>
      <c r="Y187" s="15">
        <f>IF(Q187="","",IF(W187="",DATADATE,W187)-Q187)</f>
        <v/>
      </c>
      <c r="Z187" s="15">
        <f>IF(OR(X187="",W187&lt;&gt;""),"",IF(DATADATE&gt;X187,"OVERDUE",""))</f>
        <v/>
      </c>
      <c r="AA187" s="15">
        <f>IF(OR(W187="",X187=""),"",IF(W187&lt;=X187,"On time","Late"))</f>
        <v/>
      </c>
      <c r="AB187" s="15">
        <f>IF(A187="","",IF(W187="","UR",IF(V187="","UR",V187)))</f>
        <v/>
      </c>
      <c r="AC187" s="16" t="n"/>
      <c r="AD187" s="16" t="n"/>
      <c r="AE187" s="16" t="n"/>
    </row>
    <row r="188">
      <c r="A188" s="15">
        <f>IF(D188="","",PROJ&amp;"-"&amp;B188&amp;"-"&amp;C188&amp;"-"&amp;TEXT(D188,"0000"))</f>
        <v/>
      </c>
      <c r="B188" s="16" t="n"/>
      <c r="C188" s="16" t="n"/>
      <c r="D188" s="16" t="n"/>
      <c r="E188" s="17" t="n"/>
      <c r="F188" s="15">
        <f>IF(A188="","",IF(E188=_xlfn.MAXIFS('Register'!$E$6:$E$505,'Register'!$A$6:$A$505,A188),"Y","N"))</f>
        <v/>
      </c>
      <c r="G188" s="15">
        <f>IF(A188="","",COUNTIF('Register'!$A$6:$A$505,A188))</f>
        <v/>
      </c>
      <c r="H188" s="16" t="n"/>
      <c r="I188" s="16" t="n"/>
      <c r="J188" s="16" t="n"/>
      <c r="K188" s="16" t="n"/>
      <c r="L188" s="16" t="n"/>
      <c r="M188" s="16" t="n"/>
      <c r="N188" s="18" t="n"/>
      <c r="O188" s="16" t="n"/>
      <c r="P188" s="19">
        <f>IF(OR(N188="",O188=""),"",N188-O188-TA_SUB)</f>
        <v/>
      </c>
      <c r="Q188" s="18" t="n"/>
      <c r="R188" s="16" t="n"/>
      <c r="S188" s="18" t="n"/>
      <c r="T188" s="18" t="n"/>
      <c r="U188" s="16" t="n"/>
      <c r="V188" s="16" t="n"/>
      <c r="W188" s="18" t="n"/>
      <c r="X188" s="19">
        <f>IF(Q188="","",Q188+TA_SUB)</f>
        <v/>
      </c>
      <c r="Y188" s="15">
        <f>IF(Q188="","",IF(W188="",DATADATE,W188)-Q188)</f>
        <v/>
      </c>
      <c r="Z188" s="15">
        <f>IF(OR(X188="",W188&lt;&gt;""),"",IF(DATADATE&gt;X188,"OVERDUE",""))</f>
        <v/>
      </c>
      <c r="AA188" s="15">
        <f>IF(OR(W188="",X188=""),"",IF(W188&lt;=X188,"On time","Late"))</f>
        <v/>
      </c>
      <c r="AB188" s="15">
        <f>IF(A188="","",IF(W188="","UR",IF(V188="","UR",V188)))</f>
        <v/>
      </c>
      <c r="AC188" s="16" t="n"/>
      <c r="AD188" s="16" t="n"/>
      <c r="AE188" s="16" t="n"/>
    </row>
    <row r="189">
      <c r="A189" s="15">
        <f>IF(D189="","",PROJ&amp;"-"&amp;B189&amp;"-"&amp;C189&amp;"-"&amp;TEXT(D189,"0000"))</f>
        <v/>
      </c>
      <c r="B189" s="16" t="n"/>
      <c r="C189" s="16" t="n"/>
      <c r="D189" s="16" t="n"/>
      <c r="E189" s="17" t="n"/>
      <c r="F189" s="15">
        <f>IF(A189="","",IF(E189=_xlfn.MAXIFS('Register'!$E$6:$E$505,'Register'!$A$6:$A$505,A189),"Y","N"))</f>
        <v/>
      </c>
      <c r="G189" s="15">
        <f>IF(A189="","",COUNTIF('Register'!$A$6:$A$505,A189))</f>
        <v/>
      </c>
      <c r="H189" s="16" t="n"/>
      <c r="I189" s="16" t="n"/>
      <c r="J189" s="16" t="n"/>
      <c r="K189" s="16" t="n"/>
      <c r="L189" s="16" t="n"/>
      <c r="M189" s="16" t="n"/>
      <c r="N189" s="18" t="n"/>
      <c r="O189" s="16" t="n"/>
      <c r="P189" s="19">
        <f>IF(OR(N189="",O189=""),"",N189-O189-TA_SUB)</f>
        <v/>
      </c>
      <c r="Q189" s="18" t="n"/>
      <c r="R189" s="16" t="n"/>
      <c r="S189" s="18" t="n"/>
      <c r="T189" s="18" t="n"/>
      <c r="U189" s="16" t="n"/>
      <c r="V189" s="16" t="n"/>
      <c r="W189" s="18" t="n"/>
      <c r="X189" s="19">
        <f>IF(Q189="","",Q189+TA_SUB)</f>
        <v/>
      </c>
      <c r="Y189" s="15">
        <f>IF(Q189="","",IF(W189="",DATADATE,W189)-Q189)</f>
        <v/>
      </c>
      <c r="Z189" s="15">
        <f>IF(OR(X189="",W189&lt;&gt;""),"",IF(DATADATE&gt;X189,"OVERDUE",""))</f>
        <v/>
      </c>
      <c r="AA189" s="15">
        <f>IF(OR(W189="",X189=""),"",IF(W189&lt;=X189,"On time","Late"))</f>
        <v/>
      </c>
      <c r="AB189" s="15">
        <f>IF(A189="","",IF(W189="","UR",IF(V189="","UR",V189)))</f>
        <v/>
      </c>
      <c r="AC189" s="16" t="n"/>
      <c r="AD189" s="16" t="n"/>
      <c r="AE189" s="16" t="n"/>
    </row>
    <row r="190">
      <c r="A190" s="15">
        <f>IF(D190="","",PROJ&amp;"-"&amp;B190&amp;"-"&amp;C190&amp;"-"&amp;TEXT(D190,"0000"))</f>
        <v/>
      </c>
      <c r="B190" s="16" t="n"/>
      <c r="C190" s="16" t="n"/>
      <c r="D190" s="16" t="n"/>
      <c r="E190" s="17" t="n"/>
      <c r="F190" s="15">
        <f>IF(A190="","",IF(E190=_xlfn.MAXIFS('Register'!$E$6:$E$505,'Register'!$A$6:$A$505,A190),"Y","N"))</f>
        <v/>
      </c>
      <c r="G190" s="15">
        <f>IF(A190="","",COUNTIF('Register'!$A$6:$A$505,A190))</f>
        <v/>
      </c>
      <c r="H190" s="16" t="n"/>
      <c r="I190" s="16" t="n"/>
      <c r="J190" s="16" t="n"/>
      <c r="K190" s="16" t="n"/>
      <c r="L190" s="16" t="n"/>
      <c r="M190" s="16" t="n"/>
      <c r="N190" s="18" t="n"/>
      <c r="O190" s="16" t="n"/>
      <c r="P190" s="19">
        <f>IF(OR(N190="",O190=""),"",N190-O190-TA_SUB)</f>
        <v/>
      </c>
      <c r="Q190" s="18" t="n"/>
      <c r="R190" s="16" t="n"/>
      <c r="S190" s="18" t="n"/>
      <c r="T190" s="18" t="n"/>
      <c r="U190" s="16" t="n"/>
      <c r="V190" s="16" t="n"/>
      <c r="W190" s="18" t="n"/>
      <c r="X190" s="19">
        <f>IF(Q190="","",Q190+TA_SUB)</f>
        <v/>
      </c>
      <c r="Y190" s="15">
        <f>IF(Q190="","",IF(W190="",DATADATE,W190)-Q190)</f>
        <v/>
      </c>
      <c r="Z190" s="15">
        <f>IF(OR(X190="",W190&lt;&gt;""),"",IF(DATADATE&gt;X190,"OVERDUE",""))</f>
        <v/>
      </c>
      <c r="AA190" s="15">
        <f>IF(OR(W190="",X190=""),"",IF(W190&lt;=X190,"On time","Late"))</f>
        <v/>
      </c>
      <c r="AB190" s="15">
        <f>IF(A190="","",IF(W190="","UR",IF(V190="","UR",V190)))</f>
        <v/>
      </c>
      <c r="AC190" s="16" t="n"/>
      <c r="AD190" s="16" t="n"/>
      <c r="AE190" s="16" t="n"/>
    </row>
    <row r="191">
      <c r="A191" s="15">
        <f>IF(D191="","",PROJ&amp;"-"&amp;B191&amp;"-"&amp;C191&amp;"-"&amp;TEXT(D191,"0000"))</f>
        <v/>
      </c>
      <c r="B191" s="16" t="n"/>
      <c r="C191" s="16" t="n"/>
      <c r="D191" s="16" t="n"/>
      <c r="E191" s="17" t="n"/>
      <c r="F191" s="15">
        <f>IF(A191="","",IF(E191=_xlfn.MAXIFS('Register'!$E$6:$E$505,'Register'!$A$6:$A$505,A191),"Y","N"))</f>
        <v/>
      </c>
      <c r="G191" s="15">
        <f>IF(A191="","",COUNTIF('Register'!$A$6:$A$505,A191))</f>
        <v/>
      </c>
      <c r="H191" s="16" t="n"/>
      <c r="I191" s="16" t="n"/>
      <c r="J191" s="16" t="n"/>
      <c r="K191" s="16" t="n"/>
      <c r="L191" s="16" t="n"/>
      <c r="M191" s="16" t="n"/>
      <c r="N191" s="18" t="n"/>
      <c r="O191" s="16" t="n"/>
      <c r="P191" s="19">
        <f>IF(OR(N191="",O191=""),"",N191-O191-TA_SUB)</f>
        <v/>
      </c>
      <c r="Q191" s="18" t="n"/>
      <c r="R191" s="16" t="n"/>
      <c r="S191" s="18" t="n"/>
      <c r="T191" s="18" t="n"/>
      <c r="U191" s="16" t="n"/>
      <c r="V191" s="16" t="n"/>
      <c r="W191" s="18" t="n"/>
      <c r="X191" s="19">
        <f>IF(Q191="","",Q191+TA_SUB)</f>
        <v/>
      </c>
      <c r="Y191" s="15">
        <f>IF(Q191="","",IF(W191="",DATADATE,W191)-Q191)</f>
        <v/>
      </c>
      <c r="Z191" s="15">
        <f>IF(OR(X191="",W191&lt;&gt;""),"",IF(DATADATE&gt;X191,"OVERDUE",""))</f>
        <v/>
      </c>
      <c r="AA191" s="15">
        <f>IF(OR(W191="",X191=""),"",IF(W191&lt;=X191,"On time","Late"))</f>
        <v/>
      </c>
      <c r="AB191" s="15">
        <f>IF(A191="","",IF(W191="","UR",IF(V191="","UR",V191)))</f>
        <v/>
      </c>
      <c r="AC191" s="16" t="n"/>
      <c r="AD191" s="16" t="n"/>
      <c r="AE191" s="16" t="n"/>
    </row>
    <row r="192">
      <c r="A192" s="15">
        <f>IF(D192="","",PROJ&amp;"-"&amp;B192&amp;"-"&amp;C192&amp;"-"&amp;TEXT(D192,"0000"))</f>
        <v/>
      </c>
      <c r="B192" s="16" t="n"/>
      <c r="C192" s="16" t="n"/>
      <c r="D192" s="16" t="n"/>
      <c r="E192" s="17" t="n"/>
      <c r="F192" s="15">
        <f>IF(A192="","",IF(E192=_xlfn.MAXIFS('Register'!$E$6:$E$505,'Register'!$A$6:$A$505,A192),"Y","N"))</f>
        <v/>
      </c>
      <c r="G192" s="15">
        <f>IF(A192="","",COUNTIF('Register'!$A$6:$A$505,A192))</f>
        <v/>
      </c>
      <c r="H192" s="16" t="n"/>
      <c r="I192" s="16" t="n"/>
      <c r="J192" s="16" t="n"/>
      <c r="K192" s="16" t="n"/>
      <c r="L192" s="16" t="n"/>
      <c r="M192" s="16" t="n"/>
      <c r="N192" s="18" t="n"/>
      <c r="O192" s="16" t="n"/>
      <c r="P192" s="19">
        <f>IF(OR(N192="",O192=""),"",N192-O192-TA_SUB)</f>
        <v/>
      </c>
      <c r="Q192" s="18" t="n"/>
      <c r="R192" s="16" t="n"/>
      <c r="S192" s="18" t="n"/>
      <c r="T192" s="18" t="n"/>
      <c r="U192" s="16" t="n"/>
      <c r="V192" s="16" t="n"/>
      <c r="W192" s="18" t="n"/>
      <c r="X192" s="19">
        <f>IF(Q192="","",Q192+TA_SUB)</f>
        <v/>
      </c>
      <c r="Y192" s="15">
        <f>IF(Q192="","",IF(W192="",DATADATE,W192)-Q192)</f>
        <v/>
      </c>
      <c r="Z192" s="15">
        <f>IF(OR(X192="",W192&lt;&gt;""),"",IF(DATADATE&gt;X192,"OVERDUE",""))</f>
        <v/>
      </c>
      <c r="AA192" s="15">
        <f>IF(OR(W192="",X192=""),"",IF(W192&lt;=X192,"On time","Late"))</f>
        <v/>
      </c>
      <c r="AB192" s="15">
        <f>IF(A192="","",IF(W192="","UR",IF(V192="","UR",V192)))</f>
        <v/>
      </c>
      <c r="AC192" s="16" t="n"/>
      <c r="AD192" s="16" t="n"/>
      <c r="AE192" s="16" t="n"/>
    </row>
    <row r="193">
      <c r="A193" s="15">
        <f>IF(D193="","",PROJ&amp;"-"&amp;B193&amp;"-"&amp;C193&amp;"-"&amp;TEXT(D193,"0000"))</f>
        <v/>
      </c>
      <c r="B193" s="16" t="n"/>
      <c r="C193" s="16" t="n"/>
      <c r="D193" s="16" t="n"/>
      <c r="E193" s="17" t="n"/>
      <c r="F193" s="15">
        <f>IF(A193="","",IF(E193=_xlfn.MAXIFS('Register'!$E$6:$E$505,'Register'!$A$6:$A$505,A193),"Y","N"))</f>
        <v/>
      </c>
      <c r="G193" s="15">
        <f>IF(A193="","",COUNTIF('Register'!$A$6:$A$505,A193))</f>
        <v/>
      </c>
      <c r="H193" s="16" t="n"/>
      <c r="I193" s="16" t="n"/>
      <c r="J193" s="16" t="n"/>
      <c r="K193" s="16" t="n"/>
      <c r="L193" s="16" t="n"/>
      <c r="M193" s="16" t="n"/>
      <c r="N193" s="18" t="n"/>
      <c r="O193" s="16" t="n"/>
      <c r="P193" s="19">
        <f>IF(OR(N193="",O193=""),"",N193-O193-TA_SUB)</f>
        <v/>
      </c>
      <c r="Q193" s="18" t="n"/>
      <c r="R193" s="16" t="n"/>
      <c r="S193" s="18" t="n"/>
      <c r="T193" s="18" t="n"/>
      <c r="U193" s="16" t="n"/>
      <c r="V193" s="16" t="n"/>
      <c r="W193" s="18" t="n"/>
      <c r="X193" s="19">
        <f>IF(Q193="","",Q193+TA_SUB)</f>
        <v/>
      </c>
      <c r="Y193" s="15">
        <f>IF(Q193="","",IF(W193="",DATADATE,W193)-Q193)</f>
        <v/>
      </c>
      <c r="Z193" s="15">
        <f>IF(OR(X193="",W193&lt;&gt;""),"",IF(DATADATE&gt;X193,"OVERDUE",""))</f>
        <v/>
      </c>
      <c r="AA193" s="15">
        <f>IF(OR(W193="",X193=""),"",IF(W193&lt;=X193,"On time","Late"))</f>
        <v/>
      </c>
      <c r="AB193" s="15">
        <f>IF(A193="","",IF(W193="","UR",IF(V193="","UR",V193)))</f>
        <v/>
      </c>
      <c r="AC193" s="16" t="n"/>
      <c r="AD193" s="16" t="n"/>
      <c r="AE193" s="16" t="n"/>
    </row>
    <row r="194">
      <c r="A194" s="15">
        <f>IF(D194="","",PROJ&amp;"-"&amp;B194&amp;"-"&amp;C194&amp;"-"&amp;TEXT(D194,"0000"))</f>
        <v/>
      </c>
      <c r="B194" s="16" t="n"/>
      <c r="C194" s="16" t="n"/>
      <c r="D194" s="16" t="n"/>
      <c r="E194" s="17" t="n"/>
      <c r="F194" s="15">
        <f>IF(A194="","",IF(E194=_xlfn.MAXIFS('Register'!$E$6:$E$505,'Register'!$A$6:$A$505,A194),"Y","N"))</f>
        <v/>
      </c>
      <c r="G194" s="15">
        <f>IF(A194="","",COUNTIF('Register'!$A$6:$A$505,A194))</f>
        <v/>
      </c>
      <c r="H194" s="16" t="n"/>
      <c r="I194" s="16" t="n"/>
      <c r="J194" s="16" t="n"/>
      <c r="K194" s="16" t="n"/>
      <c r="L194" s="16" t="n"/>
      <c r="M194" s="16" t="n"/>
      <c r="N194" s="18" t="n"/>
      <c r="O194" s="16" t="n"/>
      <c r="P194" s="19">
        <f>IF(OR(N194="",O194=""),"",N194-O194-TA_SUB)</f>
        <v/>
      </c>
      <c r="Q194" s="18" t="n"/>
      <c r="R194" s="16" t="n"/>
      <c r="S194" s="18" t="n"/>
      <c r="T194" s="18" t="n"/>
      <c r="U194" s="16" t="n"/>
      <c r="V194" s="16" t="n"/>
      <c r="W194" s="18" t="n"/>
      <c r="X194" s="19">
        <f>IF(Q194="","",Q194+TA_SUB)</f>
        <v/>
      </c>
      <c r="Y194" s="15">
        <f>IF(Q194="","",IF(W194="",DATADATE,W194)-Q194)</f>
        <v/>
      </c>
      <c r="Z194" s="15">
        <f>IF(OR(X194="",W194&lt;&gt;""),"",IF(DATADATE&gt;X194,"OVERDUE",""))</f>
        <v/>
      </c>
      <c r="AA194" s="15">
        <f>IF(OR(W194="",X194=""),"",IF(W194&lt;=X194,"On time","Late"))</f>
        <v/>
      </c>
      <c r="AB194" s="15">
        <f>IF(A194="","",IF(W194="","UR",IF(V194="","UR",V194)))</f>
        <v/>
      </c>
      <c r="AC194" s="16" t="n"/>
      <c r="AD194" s="16" t="n"/>
      <c r="AE194" s="16" t="n"/>
    </row>
    <row r="195">
      <c r="A195" s="15">
        <f>IF(D195="","",PROJ&amp;"-"&amp;B195&amp;"-"&amp;C195&amp;"-"&amp;TEXT(D195,"0000"))</f>
        <v/>
      </c>
      <c r="B195" s="16" t="n"/>
      <c r="C195" s="16" t="n"/>
      <c r="D195" s="16" t="n"/>
      <c r="E195" s="17" t="n"/>
      <c r="F195" s="15">
        <f>IF(A195="","",IF(E195=_xlfn.MAXIFS('Register'!$E$6:$E$505,'Register'!$A$6:$A$505,A195),"Y","N"))</f>
        <v/>
      </c>
      <c r="G195" s="15">
        <f>IF(A195="","",COUNTIF('Register'!$A$6:$A$505,A195))</f>
        <v/>
      </c>
      <c r="H195" s="16" t="n"/>
      <c r="I195" s="16" t="n"/>
      <c r="J195" s="16" t="n"/>
      <c r="K195" s="16" t="n"/>
      <c r="L195" s="16" t="n"/>
      <c r="M195" s="16" t="n"/>
      <c r="N195" s="18" t="n"/>
      <c r="O195" s="16" t="n"/>
      <c r="P195" s="19">
        <f>IF(OR(N195="",O195=""),"",N195-O195-TA_SUB)</f>
        <v/>
      </c>
      <c r="Q195" s="18" t="n"/>
      <c r="R195" s="16" t="n"/>
      <c r="S195" s="18" t="n"/>
      <c r="T195" s="18" t="n"/>
      <c r="U195" s="16" t="n"/>
      <c r="V195" s="16" t="n"/>
      <c r="W195" s="18" t="n"/>
      <c r="X195" s="19">
        <f>IF(Q195="","",Q195+TA_SUB)</f>
        <v/>
      </c>
      <c r="Y195" s="15">
        <f>IF(Q195="","",IF(W195="",DATADATE,W195)-Q195)</f>
        <v/>
      </c>
      <c r="Z195" s="15">
        <f>IF(OR(X195="",W195&lt;&gt;""),"",IF(DATADATE&gt;X195,"OVERDUE",""))</f>
        <v/>
      </c>
      <c r="AA195" s="15">
        <f>IF(OR(W195="",X195=""),"",IF(W195&lt;=X195,"On time","Late"))</f>
        <v/>
      </c>
      <c r="AB195" s="15">
        <f>IF(A195="","",IF(W195="","UR",IF(V195="","UR",V195)))</f>
        <v/>
      </c>
      <c r="AC195" s="16" t="n"/>
      <c r="AD195" s="16" t="n"/>
      <c r="AE195" s="16" t="n"/>
    </row>
    <row r="196">
      <c r="A196" s="15">
        <f>IF(D196="","",PROJ&amp;"-"&amp;B196&amp;"-"&amp;C196&amp;"-"&amp;TEXT(D196,"0000"))</f>
        <v/>
      </c>
      <c r="B196" s="16" t="n"/>
      <c r="C196" s="16" t="n"/>
      <c r="D196" s="16" t="n"/>
      <c r="E196" s="17" t="n"/>
      <c r="F196" s="15">
        <f>IF(A196="","",IF(E196=_xlfn.MAXIFS('Register'!$E$6:$E$505,'Register'!$A$6:$A$505,A196),"Y","N"))</f>
        <v/>
      </c>
      <c r="G196" s="15">
        <f>IF(A196="","",COUNTIF('Register'!$A$6:$A$505,A196))</f>
        <v/>
      </c>
      <c r="H196" s="16" t="n"/>
      <c r="I196" s="16" t="n"/>
      <c r="J196" s="16" t="n"/>
      <c r="K196" s="16" t="n"/>
      <c r="L196" s="16" t="n"/>
      <c r="M196" s="16" t="n"/>
      <c r="N196" s="18" t="n"/>
      <c r="O196" s="16" t="n"/>
      <c r="P196" s="19">
        <f>IF(OR(N196="",O196=""),"",N196-O196-TA_SUB)</f>
        <v/>
      </c>
      <c r="Q196" s="18" t="n"/>
      <c r="R196" s="16" t="n"/>
      <c r="S196" s="18" t="n"/>
      <c r="T196" s="18" t="n"/>
      <c r="U196" s="16" t="n"/>
      <c r="V196" s="16" t="n"/>
      <c r="W196" s="18" t="n"/>
      <c r="X196" s="19">
        <f>IF(Q196="","",Q196+TA_SUB)</f>
        <v/>
      </c>
      <c r="Y196" s="15">
        <f>IF(Q196="","",IF(W196="",DATADATE,W196)-Q196)</f>
        <v/>
      </c>
      <c r="Z196" s="15">
        <f>IF(OR(X196="",W196&lt;&gt;""),"",IF(DATADATE&gt;X196,"OVERDUE",""))</f>
        <v/>
      </c>
      <c r="AA196" s="15">
        <f>IF(OR(W196="",X196=""),"",IF(W196&lt;=X196,"On time","Late"))</f>
        <v/>
      </c>
      <c r="AB196" s="15">
        <f>IF(A196="","",IF(W196="","UR",IF(V196="","UR",V196)))</f>
        <v/>
      </c>
      <c r="AC196" s="16" t="n"/>
      <c r="AD196" s="16" t="n"/>
      <c r="AE196" s="16" t="n"/>
    </row>
    <row r="197">
      <c r="A197" s="15">
        <f>IF(D197="","",PROJ&amp;"-"&amp;B197&amp;"-"&amp;C197&amp;"-"&amp;TEXT(D197,"0000"))</f>
        <v/>
      </c>
      <c r="B197" s="16" t="n"/>
      <c r="C197" s="16" t="n"/>
      <c r="D197" s="16" t="n"/>
      <c r="E197" s="17" t="n"/>
      <c r="F197" s="15">
        <f>IF(A197="","",IF(E197=_xlfn.MAXIFS('Register'!$E$6:$E$505,'Register'!$A$6:$A$505,A197),"Y","N"))</f>
        <v/>
      </c>
      <c r="G197" s="15">
        <f>IF(A197="","",COUNTIF('Register'!$A$6:$A$505,A197))</f>
        <v/>
      </c>
      <c r="H197" s="16" t="n"/>
      <c r="I197" s="16" t="n"/>
      <c r="J197" s="16" t="n"/>
      <c r="K197" s="16" t="n"/>
      <c r="L197" s="16" t="n"/>
      <c r="M197" s="16" t="n"/>
      <c r="N197" s="18" t="n"/>
      <c r="O197" s="16" t="n"/>
      <c r="P197" s="19">
        <f>IF(OR(N197="",O197=""),"",N197-O197-TA_SUB)</f>
        <v/>
      </c>
      <c r="Q197" s="18" t="n"/>
      <c r="R197" s="16" t="n"/>
      <c r="S197" s="18" t="n"/>
      <c r="T197" s="18" t="n"/>
      <c r="U197" s="16" t="n"/>
      <c r="V197" s="16" t="n"/>
      <c r="W197" s="18" t="n"/>
      <c r="X197" s="19">
        <f>IF(Q197="","",Q197+TA_SUB)</f>
        <v/>
      </c>
      <c r="Y197" s="15">
        <f>IF(Q197="","",IF(W197="",DATADATE,W197)-Q197)</f>
        <v/>
      </c>
      <c r="Z197" s="15">
        <f>IF(OR(X197="",W197&lt;&gt;""),"",IF(DATADATE&gt;X197,"OVERDUE",""))</f>
        <v/>
      </c>
      <c r="AA197" s="15">
        <f>IF(OR(W197="",X197=""),"",IF(W197&lt;=X197,"On time","Late"))</f>
        <v/>
      </c>
      <c r="AB197" s="15">
        <f>IF(A197="","",IF(W197="","UR",IF(V197="","UR",V197)))</f>
        <v/>
      </c>
      <c r="AC197" s="16" t="n"/>
      <c r="AD197" s="16" t="n"/>
      <c r="AE197" s="16" t="n"/>
    </row>
    <row r="198">
      <c r="A198" s="15">
        <f>IF(D198="","",PROJ&amp;"-"&amp;B198&amp;"-"&amp;C198&amp;"-"&amp;TEXT(D198,"0000"))</f>
        <v/>
      </c>
      <c r="B198" s="16" t="n"/>
      <c r="C198" s="16" t="n"/>
      <c r="D198" s="16" t="n"/>
      <c r="E198" s="17" t="n"/>
      <c r="F198" s="15">
        <f>IF(A198="","",IF(E198=_xlfn.MAXIFS('Register'!$E$6:$E$505,'Register'!$A$6:$A$505,A198),"Y","N"))</f>
        <v/>
      </c>
      <c r="G198" s="15">
        <f>IF(A198="","",COUNTIF('Register'!$A$6:$A$505,A198))</f>
        <v/>
      </c>
      <c r="H198" s="16" t="n"/>
      <c r="I198" s="16" t="n"/>
      <c r="J198" s="16" t="n"/>
      <c r="K198" s="16" t="n"/>
      <c r="L198" s="16" t="n"/>
      <c r="M198" s="16" t="n"/>
      <c r="N198" s="18" t="n"/>
      <c r="O198" s="16" t="n"/>
      <c r="P198" s="19">
        <f>IF(OR(N198="",O198=""),"",N198-O198-TA_SUB)</f>
        <v/>
      </c>
      <c r="Q198" s="18" t="n"/>
      <c r="R198" s="16" t="n"/>
      <c r="S198" s="18" t="n"/>
      <c r="T198" s="18" t="n"/>
      <c r="U198" s="16" t="n"/>
      <c r="V198" s="16" t="n"/>
      <c r="W198" s="18" t="n"/>
      <c r="X198" s="19">
        <f>IF(Q198="","",Q198+TA_SUB)</f>
        <v/>
      </c>
      <c r="Y198" s="15">
        <f>IF(Q198="","",IF(W198="",DATADATE,W198)-Q198)</f>
        <v/>
      </c>
      <c r="Z198" s="15">
        <f>IF(OR(X198="",W198&lt;&gt;""),"",IF(DATADATE&gt;X198,"OVERDUE",""))</f>
        <v/>
      </c>
      <c r="AA198" s="15">
        <f>IF(OR(W198="",X198=""),"",IF(W198&lt;=X198,"On time","Late"))</f>
        <v/>
      </c>
      <c r="AB198" s="15">
        <f>IF(A198="","",IF(W198="","UR",IF(V198="","UR",V198)))</f>
        <v/>
      </c>
      <c r="AC198" s="16" t="n"/>
      <c r="AD198" s="16" t="n"/>
      <c r="AE198" s="16" t="n"/>
    </row>
    <row r="199">
      <c r="A199" s="15">
        <f>IF(D199="","",PROJ&amp;"-"&amp;B199&amp;"-"&amp;C199&amp;"-"&amp;TEXT(D199,"0000"))</f>
        <v/>
      </c>
      <c r="B199" s="16" t="n"/>
      <c r="C199" s="16" t="n"/>
      <c r="D199" s="16" t="n"/>
      <c r="E199" s="17" t="n"/>
      <c r="F199" s="15">
        <f>IF(A199="","",IF(E199=_xlfn.MAXIFS('Register'!$E$6:$E$505,'Register'!$A$6:$A$505,A199),"Y","N"))</f>
        <v/>
      </c>
      <c r="G199" s="15">
        <f>IF(A199="","",COUNTIF('Register'!$A$6:$A$505,A199))</f>
        <v/>
      </c>
      <c r="H199" s="16" t="n"/>
      <c r="I199" s="16" t="n"/>
      <c r="J199" s="16" t="n"/>
      <c r="K199" s="16" t="n"/>
      <c r="L199" s="16" t="n"/>
      <c r="M199" s="16" t="n"/>
      <c r="N199" s="18" t="n"/>
      <c r="O199" s="16" t="n"/>
      <c r="P199" s="19">
        <f>IF(OR(N199="",O199=""),"",N199-O199-TA_SUB)</f>
        <v/>
      </c>
      <c r="Q199" s="18" t="n"/>
      <c r="R199" s="16" t="n"/>
      <c r="S199" s="18" t="n"/>
      <c r="T199" s="18" t="n"/>
      <c r="U199" s="16" t="n"/>
      <c r="V199" s="16" t="n"/>
      <c r="W199" s="18" t="n"/>
      <c r="X199" s="19">
        <f>IF(Q199="","",Q199+TA_SUB)</f>
        <v/>
      </c>
      <c r="Y199" s="15">
        <f>IF(Q199="","",IF(W199="",DATADATE,W199)-Q199)</f>
        <v/>
      </c>
      <c r="Z199" s="15">
        <f>IF(OR(X199="",W199&lt;&gt;""),"",IF(DATADATE&gt;X199,"OVERDUE",""))</f>
        <v/>
      </c>
      <c r="AA199" s="15">
        <f>IF(OR(W199="",X199=""),"",IF(W199&lt;=X199,"On time","Late"))</f>
        <v/>
      </c>
      <c r="AB199" s="15">
        <f>IF(A199="","",IF(W199="","UR",IF(V199="","UR",V199)))</f>
        <v/>
      </c>
      <c r="AC199" s="16" t="n"/>
      <c r="AD199" s="16" t="n"/>
      <c r="AE199" s="16" t="n"/>
    </row>
    <row r="200">
      <c r="A200" s="15">
        <f>IF(D200="","",PROJ&amp;"-"&amp;B200&amp;"-"&amp;C200&amp;"-"&amp;TEXT(D200,"0000"))</f>
        <v/>
      </c>
      <c r="B200" s="16" t="n"/>
      <c r="C200" s="16" t="n"/>
      <c r="D200" s="16" t="n"/>
      <c r="E200" s="17" t="n"/>
      <c r="F200" s="15">
        <f>IF(A200="","",IF(E200=_xlfn.MAXIFS('Register'!$E$6:$E$505,'Register'!$A$6:$A$505,A200),"Y","N"))</f>
        <v/>
      </c>
      <c r="G200" s="15">
        <f>IF(A200="","",COUNTIF('Register'!$A$6:$A$505,A200))</f>
        <v/>
      </c>
      <c r="H200" s="16" t="n"/>
      <c r="I200" s="16" t="n"/>
      <c r="J200" s="16" t="n"/>
      <c r="K200" s="16" t="n"/>
      <c r="L200" s="16" t="n"/>
      <c r="M200" s="16" t="n"/>
      <c r="N200" s="18" t="n"/>
      <c r="O200" s="16" t="n"/>
      <c r="P200" s="19">
        <f>IF(OR(N200="",O200=""),"",N200-O200-TA_SUB)</f>
        <v/>
      </c>
      <c r="Q200" s="18" t="n"/>
      <c r="R200" s="16" t="n"/>
      <c r="S200" s="18" t="n"/>
      <c r="T200" s="18" t="n"/>
      <c r="U200" s="16" t="n"/>
      <c r="V200" s="16" t="n"/>
      <c r="W200" s="18" t="n"/>
      <c r="X200" s="19">
        <f>IF(Q200="","",Q200+TA_SUB)</f>
        <v/>
      </c>
      <c r="Y200" s="15">
        <f>IF(Q200="","",IF(W200="",DATADATE,W200)-Q200)</f>
        <v/>
      </c>
      <c r="Z200" s="15">
        <f>IF(OR(X200="",W200&lt;&gt;""),"",IF(DATADATE&gt;X200,"OVERDUE",""))</f>
        <v/>
      </c>
      <c r="AA200" s="15">
        <f>IF(OR(W200="",X200=""),"",IF(W200&lt;=X200,"On time","Late"))</f>
        <v/>
      </c>
      <c r="AB200" s="15">
        <f>IF(A200="","",IF(W200="","UR",IF(V200="","UR",V200)))</f>
        <v/>
      </c>
      <c r="AC200" s="16" t="n"/>
      <c r="AD200" s="16" t="n"/>
      <c r="AE200" s="16" t="n"/>
    </row>
    <row r="201">
      <c r="A201" s="15">
        <f>IF(D201="","",PROJ&amp;"-"&amp;B201&amp;"-"&amp;C201&amp;"-"&amp;TEXT(D201,"0000"))</f>
        <v/>
      </c>
      <c r="B201" s="16" t="n"/>
      <c r="C201" s="16" t="n"/>
      <c r="D201" s="16" t="n"/>
      <c r="E201" s="17" t="n"/>
      <c r="F201" s="15">
        <f>IF(A201="","",IF(E201=_xlfn.MAXIFS('Register'!$E$6:$E$505,'Register'!$A$6:$A$505,A201),"Y","N"))</f>
        <v/>
      </c>
      <c r="G201" s="15">
        <f>IF(A201="","",COUNTIF('Register'!$A$6:$A$505,A201))</f>
        <v/>
      </c>
      <c r="H201" s="16" t="n"/>
      <c r="I201" s="16" t="n"/>
      <c r="J201" s="16" t="n"/>
      <c r="K201" s="16" t="n"/>
      <c r="L201" s="16" t="n"/>
      <c r="M201" s="16" t="n"/>
      <c r="N201" s="18" t="n"/>
      <c r="O201" s="16" t="n"/>
      <c r="P201" s="19">
        <f>IF(OR(N201="",O201=""),"",N201-O201-TA_SUB)</f>
        <v/>
      </c>
      <c r="Q201" s="18" t="n"/>
      <c r="R201" s="16" t="n"/>
      <c r="S201" s="18" t="n"/>
      <c r="T201" s="18" t="n"/>
      <c r="U201" s="16" t="n"/>
      <c r="V201" s="16" t="n"/>
      <c r="W201" s="18" t="n"/>
      <c r="X201" s="19">
        <f>IF(Q201="","",Q201+TA_SUB)</f>
        <v/>
      </c>
      <c r="Y201" s="15">
        <f>IF(Q201="","",IF(W201="",DATADATE,W201)-Q201)</f>
        <v/>
      </c>
      <c r="Z201" s="15">
        <f>IF(OR(X201="",W201&lt;&gt;""),"",IF(DATADATE&gt;X201,"OVERDUE",""))</f>
        <v/>
      </c>
      <c r="AA201" s="15">
        <f>IF(OR(W201="",X201=""),"",IF(W201&lt;=X201,"On time","Late"))</f>
        <v/>
      </c>
      <c r="AB201" s="15">
        <f>IF(A201="","",IF(W201="","UR",IF(V201="","UR",V201)))</f>
        <v/>
      </c>
      <c r="AC201" s="16" t="n"/>
      <c r="AD201" s="16" t="n"/>
      <c r="AE201" s="16" t="n"/>
    </row>
    <row r="202">
      <c r="A202" s="15">
        <f>IF(D202="","",PROJ&amp;"-"&amp;B202&amp;"-"&amp;C202&amp;"-"&amp;TEXT(D202,"0000"))</f>
        <v/>
      </c>
      <c r="B202" s="16" t="n"/>
      <c r="C202" s="16" t="n"/>
      <c r="D202" s="16" t="n"/>
      <c r="E202" s="17" t="n"/>
      <c r="F202" s="15">
        <f>IF(A202="","",IF(E202=_xlfn.MAXIFS('Register'!$E$6:$E$505,'Register'!$A$6:$A$505,A202),"Y","N"))</f>
        <v/>
      </c>
      <c r="G202" s="15">
        <f>IF(A202="","",COUNTIF('Register'!$A$6:$A$505,A202))</f>
        <v/>
      </c>
      <c r="H202" s="16" t="n"/>
      <c r="I202" s="16" t="n"/>
      <c r="J202" s="16" t="n"/>
      <c r="K202" s="16" t="n"/>
      <c r="L202" s="16" t="n"/>
      <c r="M202" s="16" t="n"/>
      <c r="N202" s="18" t="n"/>
      <c r="O202" s="16" t="n"/>
      <c r="P202" s="19">
        <f>IF(OR(N202="",O202=""),"",N202-O202-TA_SUB)</f>
        <v/>
      </c>
      <c r="Q202" s="18" t="n"/>
      <c r="R202" s="16" t="n"/>
      <c r="S202" s="18" t="n"/>
      <c r="T202" s="18" t="n"/>
      <c r="U202" s="16" t="n"/>
      <c r="V202" s="16" t="n"/>
      <c r="W202" s="18" t="n"/>
      <c r="X202" s="19">
        <f>IF(Q202="","",Q202+TA_SUB)</f>
        <v/>
      </c>
      <c r="Y202" s="15">
        <f>IF(Q202="","",IF(W202="",DATADATE,W202)-Q202)</f>
        <v/>
      </c>
      <c r="Z202" s="15">
        <f>IF(OR(X202="",W202&lt;&gt;""),"",IF(DATADATE&gt;X202,"OVERDUE",""))</f>
        <v/>
      </c>
      <c r="AA202" s="15">
        <f>IF(OR(W202="",X202=""),"",IF(W202&lt;=X202,"On time","Late"))</f>
        <v/>
      </c>
      <c r="AB202" s="15">
        <f>IF(A202="","",IF(W202="","UR",IF(V202="","UR",V202)))</f>
        <v/>
      </c>
      <c r="AC202" s="16" t="n"/>
      <c r="AD202" s="16" t="n"/>
      <c r="AE202" s="16" t="n"/>
    </row>
    <row r="203">
      <c r="A203" s="15">
        <f>IF(D203="","",PROJ&amp;"-"&amp;B203&amp;"-"&amp;C203&amp;"-"&amp;TEXT(D203,"0000"))</f>
        <v/>
      </c>
      <c r="B203" s="16" t="n"/>
      <c r="C203" s="16" t="n"/>
      <c r="D203" s="16" t="n"/>
      <c r="E203" s="17" t="n"/>
      <c r="F203" s="15">
        <f>IF(A203="","",IF(E203=_xlfn.MAXIFS('Register'!$E$6:$E$505,'Register'!$A$6:$A$505,A203),"Y","N"))</f>
        <v/>
      </c>
      <c r="G203" s="15">
        <f>IF(A203="","",COUNTIF('Register'!$A$6:$A$505,A203))</f>
        <v/>
      </c>
      <c r="H203" s="16" t="n"/>
      <c r="I203" s="16" t="n"/>
      <c r="J203" s="16" t="n"/>
      <c r="K203" s="16" t="n"/>
      <c r="L203" s="16" t="n"/>
      <c r="M203" s="16" t="n"/>
      <c r="N203" s="18" t="n"/>
      <c r="O203" s="16" t="n"/>
      <c r="P203" s="19">
        <f>IF(OR(N203="",O203=""),"",N203-O203-TA_SUB)</f>
        <v/>
      </c>
      <c r="Q203" s="18" t="n"/>
      <c r="R203" s="16" t="n"/>
      <c r="S203" s="18" t="n"/>
      <c r="T203" s="18" t="n"/>
      <c r="U203" s="16" t="n"/>
      <c r="V203" s="16" t="n"/>
      <c r="W203" s="18" t="n"/>
      <c r="X203" s="19">
        <f>IF(Q203="","",Q203+TA_SUB)</f>
        <v/>
      </c>
      <c r="Y203" s="15">
        <f>IF(Q203="","",IF(W203="",DATADATE,W203)-Q203)</f>
        <v/>
      </c>
      <c r="Z203" s="15">
        <f>IF(OR(X203="",W203&lt;&gt;""),"",IF(DATADATE&gt;X203,"OVERDUE",""))</f>
        <v/>
      </c>
      <c r="AA203" s="15">
        <f>IF(OR(W203="",X203=""),"",IF(W203&lt;=X203,"On time","Late"))</f>
        <v/>
      </c>
      <c r="AB203" s="15">
        <f>IF(A203="","",IF(W203="","UR",IF(V203="","UR",V203)))</f>
        <v/>
      </c>
      <c r="AC203" s="16" t="n"/>
      <c r="AD203" s="16" t="n"/>
      <c r="AE203" s="16" t="n"/>
    </row>
    <row r="204">
      <c r="A204" s="15">
        <f>IF(D204="","",PROJ&amp;"-"&amp;B204&amp;"-"&amp;C204&amp;"-"&amp;TEXT(D204,"0000"))</f>
        <v/>
      </c>
      <c r="B204" s="16" t="n"/>
      <c r="C204" s="16" t="n"/>
      <c r="D204" s="16" t="n"/>
      <c r="E204" s="17" t="n"/>
      <c r="F204" s="15">
        <f>IF(A204="","",IF(E204=_xlfn.MAXIFS('Register'!$E$6:$E$505,'Register'!$A$6:$A$505,A204),"Y","N"))</f>
        <v/>
      </c>
      <c r="G204" s="15">
        <f>IF(A204="","",COUNTIF('Register'!$A$6:$A$505,A204))</f>
        <v/>
      </c>
      <c r="H204" s="16" t="n"/>
      <c r="I204" s="16" t="n"/>
      <c r="J204" s="16" t="n"/>
      <c r="K204" s="16" t="n"/>
      <c r="L204" s="16" t="n"/>
      <c r="M204" s="16" t="n"/>
      <c r="N204" s="18" t="n"/>
      <c r="O204" s="16" t="n"/>
      <c r="P204" s="19">
        <f>IF(OR(N204="",O204=""),"",N204-O204-TA_SUB)</f>
        <v/>
      </c>
      <c r="Q204" s="18" t="n"/>
      <c r="R204" s="16" t="n"/>
      <c r="S204" s="18" t="n"/>
      <c r="T204" s="18" t="n"/>
      <c r="U204" s="16" t="n"/>
      <c r="V204" s="16" t="n"/>
      <c r="W204" s="18" t="n"/>
      <c r="X204" s="19">
        <f>IF(Q204="","",Q204+TA_SUB)</f>
        <v/>
      </c>
      <c r="Y204" s="15">
        <f>IF(Q204="","",IF(W204="",DATADATE,W204)-Q204)</f>
        <v/>
      </c>
      <c r="Z204" s="15">
        <f>IF(OR(X204="",W204&lt;&gt;""),"",IF(DATADATE&gt;X204,"OVERDUE",""))</f>
        <v/>
      </c>
      <c r="AA204" s="15">
        <f>IF(OR(W204="",X204=""),"",IF(W204&lt;=X204,"On time","Late"))</f>
        <v/>
      </c>
      <c r="AB204" s="15">
        <f>IF(A204="","",IF(W204="","UR",IF(V204="","UR",V204)))</f>
        <v/>
      </c>
      <c r="AC204" s="16" t="n"/>
      <c r="AD204" s="16" t="n"/>
      <c r="AE204" s="16" t="n"/>
    </row>
    <row r="205">
      <c r="A205" s="15">
        <f>IF(D205="","",PROJ&amp;"-"&amp;B205&amp;"-"&amp;C205&amp;"-"&amp;TEXT(D205,"0000"))</f>
        <v/>
      </c>
      <c r="B205" s="16" t="n"/>
      <c r="C205" s="16" t="n"/>
      <c r="D205" s="16" t="n"/>
      <c r="E205" s="17" t="n"/>
      <c r="F205" s="15">
        <f>IF(A205="","",IF(E205=_xlfn.MAXIFS('Register'!$E$6:$E$505,'Register'!$A$6:$A$505,A205),"Y","N"))</f>
        <v/>
      </c>
      <c r="G205" s="15">
        <f>IF(A205="","",COUNTIF('Register'!$A$6:$A$505,A205))</f>
        <v/>
      </c>
      <c r="H205" s="16" t="n"/>
      <c r="I205" s="16" t="n"/>
      <c r="J205" s="16" t="n"/>
      <c r="K205" s="16" t="n"/>
      <c r="L205" s="16" t="n"/>
      <c r="M205" s="16" t="n"/>
      <c r="N205" s="18" t="n"/>
      <c r="O205" s="16" t="n"/>
      <c r="P205" s="19">
        <f>IF(OR(N205="",O205=""),"",N205-O205-TA_SUB)</f>
        <v/>
      </c>
      <c r="Q205" s="18" t="n"/>
      <c r="R205" s="16" t="n"/>
      <c r="S205" s="18" t="n"/>
      <c r="T205" s="18" t="n"/>
      <c r="U205" s="16" t="n"/>
      <c r="V205" s="16" t="n"/>
      <c r="W205" s="18" t="n"/>
      <c r="X205" s="19">
        <f>IF(Q205="","",Q205+TA_SUB)</f>
        <v/>
      </c>
      <c r="Y205" s="15">
        <f>IF(Q205="","",IF(W205="",DATADATE,W205)-Q205)</f>
        <v/>
      </c>
      <c r="Z205" s="15">
        <f>IF(OR(X205="",W205&lt;&gt;""),"",IF(DATADATE&gt;X205,"OVERDUE",""))</f>
        <v/>
      </c>
      <c r="AA205" s="15">
        <f>IF(OR(W205="",X205=""),"",IF(W205&lt;=X205,"On time","Late"))</f>
        <v/>
      </c>
      <c r="AB205" s="15">
        <f>IF(A205="","",IF(W205="","UR",IF(V205="","UR",V205)))</f>
        <v/>
      </c>
      <c r="AC205" s="16" t="n"/>
      <c r="AD205" s="16" t="n"/>
      <c r="AE205" s="16" t="n"/>
    </row>
    <row r="206">
      <c r="A206" s="15">
        <f>IF(D206="","",PROJ&amp;"-"&amp;B206&amp;"-"&amp;C206&amp;"-"&amp;TEXT(D206,"0000"))</f>
        <v/>
      </c>
      <c r="B206" s="16" t="n"/>
      <c r="C206" s="16" t="n"/>
      <c r="D206" s="16" t="n"/>
      <c r="E206" s="17" t="n"/>
      <c r="F206" s="15">
        <f>IF(A206="","",IF(E206=_xlfn.MAXIFS('Register'!$E$6:$E$505,'Register'!$A$6:$A$505,A206),"Y","N"))</f>
        <v/>
      </c>
      <c r="G206" s="15">
        <f>IF(A206="","",COUNTIF('Register'!$A$6:$A$505,A206))</f>
        <v/>
      </c>
      <c r="H206" s="16" t="n"/>
      <c r="I206" s="16" t="n"/>
      <c r="J206" s="16" t="n"/>
      <c r="K206" s="16" t="n"/>
      <c r="L206" s="16" t="n"/>
      <c r="M206" s="16" t="n"/>
      <c r="N206" s="18" t="n"/>
      <c r="O206" s="16" t="n"/>
      <c r="P206" s="19">
        <f>IF(OR(N206="",O206=""),"",N206-O206-TA_SUB)</f>
        <v/>
      </c>
      <c r="Q206" s="18" t="n"/>
      <c r="R206" s="16" t="n"/>
      <c r="S206" s="18" t="n"/>
      <c r="T206" s="18" t="n"/>
      <c r="U206" s="16" t="n"/>
      <c r="V206" s="16" t="n"/>
      <c r="W206" s="18" t="n"/>
      <c r="X206" s="19">
        <f>IF(Q206="","",Q206+TA_SUB)</f>
        <v/>
      </c>
      <c r="Y206" s="15">
        <f>IF(Q206="","",IF(W206="",DATADATE,W206)-Q206)</f>
        <v/>
      </c>
      <c r="Z206" s="15">
        <f>IF(OR(X206="",W206&lt;&gt;""),"",IF(DATADATE&gt;X206,"OVERDUE",""))</f>
        <v/>
      </c>
      <c r="AA206" s="15">
        <f>IF(OR(W206="",X206=""),"",IF(W206&lt;=X206,"On time","Late"))</f>
        <v/>
      </c>
      <c r="AB206" s="15">
        <f>IF(A206="","",IF(W206="","UR",IF(V206="","UR",V206)))</f>
        <v/>
      </c>
      <c r="AC206" s="16" t="n"/>
      <c r="AD206" s="16" t="n"/>
      <c r="AE206" s="16" t="n"/>
    </row>
    <row r="207">
      <c r="A207" s="15">
        <f>IF(D207="","",PROJ&amp;"-"&amp;B207&amp;"-"&amp;C207&amp;"-"&amp;TEXT(D207,"0000"))</f>
        <v/>
      </c>
      <c r="B207" s="16" t="n"/>
      <c r="C207" s="16" t="n"/>
      <c r="D207" s="16" t="n"/>
      <c r="E207" s="17" t="n"/>
      <c r="F207" s="15">
        <f>IF(A207="","",IF(E207=_xlfn.MAXIFS('Register'!$E$6:$E$505,'Register'!$A$6:$A$505,A207),"Y","N"))</f>
        <v/>
      </c>
      <c r="G207" s="15">
        <f>IF(A207="","",COUNTIF('Register'!$A$6:$A$505,A207))</f>
        <v/>
      </c>
      <c r="H207" s="16" t="n"/>
      <c r="I207" s="16" t="n"/>
      <c r="J207" s="16" t="n"/>
      <c r="K207" s="16" t="n"/>
      <c r="L207" s="16" t="n"/>
      <c r="M207" s="16" t="n"/>
      <c r="N207" s="18" t="n"/>
      <c r="O207" s="16" t="n"/>
      <c r="P207" s="19">
        <f>IF(OR(N207="",O207=""),"",N207-O207-TA_SUB)</f>
        <v/>
      </c>
      <c r="Q207" s="18" t="n"/>
      <c r="R207" s="16" t="n"/>
      <c r="S207" s="18" t="n"/>
      <c r="T207" s="18" t="n"/>
      <c r="U207" s="16" t="n"/>
      <c r="V207" s="16" t="n"/>
      <c r="W207" s="18" t="n"/>
      <c r="X207" s="19">
        <f>IF(Q207="","",Q207+TA_SUB)</f>
        <v/>
      </c>
      <c r="Y207" s="15">
        <f>IF(Q207="","",IF(W207="",DATADATE,W207)-Q207)</f>
        <v/>
      </c>
      <c r="Z207" s="15">
        <f>IF(OR(X207="",W207&lt;&gt;""),"",IF(DATADATE&gt;X207,"OVERDUE",""))</f>
        <v/>
      </c>
      <c r="AA207" s="15">
        <f>IF(OR(W207="",X207=""),"",IF(W207&lt;=X207,"On time","Late"))</f>
        <v/>
      </c>
      <c r="AB207" s="15">
        <f>IF(A207="","",IF(W207="","UR",IF(V207="","UR",V207)))</f>
        <v/>
      </c>
      <c r="AC207" s="16" t="n"/>
      <c r="AD207" s="16" t="n"/>
      <c r="AE207" s="16" t="n"/>
    </row>
    <row r="208">
      <c r="A208" s="15">
        <f>IF(D208="","",PROJ&amp;"-"&amp;B208&amp;"-"&amp;C208&amp;"-"&amp;TEXT(D208,"0000"))</f>
        <v/>
      </c>
      <c r="B208" s="16" t="n"/>
      <c r="C208" s="16" t="n"/>
      <c r="D208" s="16" t="n"/>
      <c r="E208" s="17" t="n"/>
      <c r="F208" s="15">
        <f>IF(A208="","",IF(E208=_xlfn.MAXIFS('Register'!$E$6:$E$505,'Register'!$A$6:$A$505,A208),"Y","N"))</f>
        <v/>
      </c>
      <c r="G208" s="15">
        <f>IF(A208="","",COUNTIF('Register'!$A$6:$A$505,A208))</f>
        <v/>
      </c>
      <c r="H208" s="16" t="n"/>
      <c r="I208" s="16" t="n"/>
      <c r="J208" s="16" t="n"/>
      <c r="K208" s="16" t="n"/>
      <c r="L208" s="16" t="n"/>
      <c r="M208" s="16" t="n"/>
      <c r="N208" s="18" t="n"/>
      <c r="O208" s="16" t="n"/>
      <c r="P208" s="19">
        <f>IF(OR(N208="",O208=""),"",N208-O208-TA_SUB)</f>
        <v/>
      </c>
      <c r="Q208" s="18" t="n"/>
      <c r="R208" s="16" t="n"/>
      <c r="S208" s="18" t="n"/>
      <c r="T208" s="18" t="n"/>
      <c r="U208" s="16" t="n"/>
      <c r="V208" s="16" t="n"/>
      <c r="W208" s="18" t="n"/>
      <c r="X208" s="19">
        <f>IF(Q208="","",Q208+TA_SUB)</f>
        <v/>
      </c>
      <c r="Y208" s="15">
        <f>IF(Q208="","",IF(W208="",DATADATE,W208)-Q208)</f>
        <v/>
      </c>
      <c r="Z208" s="15">
        <f>IF(OR(X208="",W208&lt;&gt;""),"",IF(DATADATE&gt;X208,"OVERDUE",""))</f>
        <v/>
      </c>
      <c r="AA208" s="15">
        <f>IF(OR(W208="",X208=""),"",IF(W208&lt;=X208,"On time","Late"))</f>
        <v/>
      </c>
      <c r="AB208" s="15">
        <f>IF(A208="","",IF(W208="","UR",IF(V208="","UR",V208)))</f>
        <v/>
      </c>
      <c r="AC208" s="16" t="n"/>
      <c r="AD208" s="16" t="n"/>
      <c r="AE208" s="16" t="n"/>
    </row>
    <row r="209">
      <c r="A209" s="15">
        <f>IF(D209="","",PROJ&amp;"-"&amp;B209&amp;"-"&amp;C209&amp;"-"&amp;TEXT(D209,"0000"))</f>
        <v/>
      </c>
      <c r="B209" s="16" t="n"/>
      <c r="C209" s="16" t="n"/>
      <c r="D209" s="16" t="n"/>
      <c r="E209" s="17" t="n"/>
      <c r="F209" s="15">
        <f>IF(A209="","",IF(E209=_xlfn.MAXIFS('Register'!$E$6:$E$505,'Register'!$A$6:$A$505,A209),"Y","N"))</f>
        <v/>
      </c>
      <c r="G209" s="15">
        <f>IF(A209="","",COUNTIF('Register'!$A$6:$A$505,A209))</f>
        <v/>
      </c>
      <c r="H209" s="16" t="n"/>
      <c r="I209" s="16" t="n"/>
      <c r="J209" s="16" t="n"/>
      <c r="K209" s="16" t="n"/>
      <c r="L209" s="16" t="n"/>
      <c r="M209" s="16" t="n"/>
      <c r="N209" s="18" t="n"/>
      <c r="O209" s="16" t="n"/>
      <c r="P209" s="19">
        <f>IF(OR(N209="",O209=""),"",N209-O209-TA_SUB)</f>
        <v/>
      </c>
      <c r="Q209" s="18" t="n"/>
      <c r="R209" s="16" t="n"/>
      <c r="S209" s="18" t="n"/>
      <c r="T209" s="18" t="n"/>
      <c r="U209" s="16" t="n"/>
      <c r="V209" s="16" t="n"/>
      <c r="W209" s="18" t="n"/>
      <c r="X209" s="19">
        <f>IF(Q209="","",Q209+TA_SUB)</f>
        <v/>
      </c>
      <c r="Y209" s="15">
        <f>IF(Q209="","",IF(W209="",DATADATE,W209)-Q209)</f>
        <v/>
      </c>
      <c r="Z209" s="15">
        <f>IF(OR(X209="",W209&lt;&gt;""),"",IF(DATADATE&gt;X209,"OVERDUE",""))</f>
        <v/>
      </c>
      <c r="AA209" s="15">
        <f>IF(OR(W209="",X209=""),"",IF(W209&lt;=X209,"On time","Late"))</f>
        <v/>
      </c>
      <c r="AB209" s="15">
        <f>IF(A209="","",IF(W209="","UR",IF(V209="","UR",V209)))</f>
        <v/>
      </c>
      <c r="AC209" s="16" t="n"/>
      <c r="AD209" s="16" t="n"/>
      <c r="AE209" s="16" t="n"/>
    </row>
    <row r="210">
      <c r="A210" s="15">
        <f>IF(D210="","",PROJ&amp;"-"&amp;B210&amp;"-"&amp;C210&amp;"-"&amp;TEXT(D210,"0000"))</f>
        <v/>
      </c>
      <c r="B210" s="16" t="n"/>
      <c r="C210" s="16" t="n"/>
      <c r="D210" s="16" t="n"/>
      <c r="E210" s="17" t="n"/>
      <c r="F210" s="15">
        <f>IF(A210="","",IF(E210=_xlfn.MAXIFS('Register'!$E$6:$E$505,'Register'!$A$6:$A$505,A210),"Y","N"))</f>
        <v/>
      </c>
      <c r="G210" s="15">
        <f>IF(A210="","",COUNTIF('Register'!$A$6:$A$505,A210))</f>
        <v/>
      </c>
      <c r="H210" s="16" t="n"/>
      <c r="I210" s="16" t="n"/>
      <c r="J210" s="16" t="n"/>
      <c r="K210" s="16" t="n"/>
      <c r="L210" s="16" t="n"/>
      <c r="M210" s="16" t="n"/>
      <c r="N210" s="18" t="n"/>
      <c r="O210" s="16" t="n"/>
      <c r="P210" s="19">
        <f>IF(OR(N210="",O210=""),"",N210-O210-TA_SUB)</f>
        <v/>
      </c>
      <c r="Q210" s="18" t="n"/>
      <c r="R210" s="16" t="n"/>
      <c r="S210" s="18" t="n"/>
      <c r="T210" s="18" t="n"/>
      <c r="U210" s="16" t="n"/>
      <c r="V210" s="16" t="n"/>
      <c r="W210" s="18" t="n"/>
      <c r="X210" s="19">
        <f>IF(Q210="","",Q210+TA_SUB)</f>
        <v/>
      </c>
      <c r="Y210" s="15">
        <f>IF(Q210="","",IF(W210="",DATADATE,W210)-Q210)</f>
        <v/>
      </c>
      <c r="Z210" s="15">
        <f>IF(OR(X210="",W210&lt;&gt;""),"",IF(DATADATE&gt;X210,"OVERDUE",""))</f>
        <v/>
      </c>
      <c r="AA210" s="15">
        <f>IF(OR(W210="",X210=""),"",IF(W210&lt;=X210,"On time","Late"))</f>
        <v/>
      </c>
      <c r="AB210" s="15">
        <f>IF(A210="","",IF(W210="","UR",IF(V210="","UR",V210)))</f>
        <v/>
      </c>
      <c r="AC210" s="16" t="n"/>
      <c r="AD210" s="16" t="n"/>
      <c r="AE210" s="16" t="n"/>
    </row>
    <row r="211">
      <c r="A211" s="15">
        <f>IF(D211="","",PROJ&amp;"-"&amp;B211&amp;"-"&amp;C211&amp;"-"&amp;TEXT(D211,"0000"))</f>
        <v/>
      </c>
      <c r="B211" s="16" t="n"/>
      <c r="C211" s="16" t="n"/>
      <c r="D211" s="16" t="n"/>
      <c r="E211" s="17" t="n"/>
      <c r="F211" s="15">
        <f>IF(A211="","",IF(E211=_xlfn.MAXIFS('Register'!$E$6:$E$505,'Register'!$A$6:$A$505,A211),"Y","N"))</f>
        <v/>
      </c>
      <c r="G211" s="15">
        <f>IF(A211="","",COUNTIF('Register'!$A$6:$A$505,A211))</f>
        <v/>
      </c>
      <c r="H211" s="16" t="n"/>
      <c r="I211" s="16" t="n"/>
      <c r="J211" s="16" t="n"/>
      <c r="K211" s="16" t="n"/>
      <c r="L211" s="16" t="n"/>
      <c r="M211" s="16" t="n"/>
      <c r="N211" s="18" t="n"/>
      <c r="O211" s="16" t="n"/>
      <c r="P211" s="19">
        <f>IF(OR(N211="",O211=""),"",N211-O211-TA_SUB)</f>
        <v/>
      </c>
      <c r="Q211" s="18" t="n"/>
      <c r="R211" s="16" t="n"/>
      <c r="S211" s="18" t="n"/>
      <c r="T211" s="18" t="n"/>
      <c r="U211" s="16" t="n"/>
      <c r="V211" s="16" t="n"/>
      <c r="W211" s="18" t="n"/>
      <c r="X211" s="19">
        <f>IF(Q211="","",Q211+TA_SUB)</f>
        <v/>
      </c>
      <c r="Y211" s="15">
        <f>IF(Q211="","",IF(W211="",DATADATE,W211)-Q211)</f>
        <v/>
      </c>
      <c r="Z211" s="15">
        <f>IF(OR(X211="",W211&lt;&gt;""),"",IF(DATADATE&gt;X211,"OVERDUE",""))</f>
        <v/>
      </c>
      <c r="AA211" s="15">
        <f>IF(OR(W211="",X211=""),"",IF(W211&lt;=X211,"On time","Late"))</f>
        <v/>
      </c>
      <c r="AB211" s="15">
        <f>IF(A211="","",IF(W211="","UR",IF(V211="","UR",V211)))</f>
        <v/>
      </c>
      <c r="AC211" s="16" t="n"/>
      <c r="AD211" s="16" t="n"/>
      <c r="AE211" s="16" t="n"/>
    </row>
    <row r="212">
      <c r="A212" s="15">
        <f>IF(D212="","",PROJ&amp;"-"&amp;B212&amp;"-"&amp;C212&amp;"-"&amp;TEXT(D212,"0000"))</f>
        <v/>
      </c>
      <c r="B212" s="16" t="n"/>
      <c r="C212" s="16" t="n"/>
      <c r="D212" s="16" t="n"/>
      <c r="E212" s="17" t="n"/>
      <c r="F212" s="15">
        <f>IF(A212="","",IF(E212=_xlfn.MAXIFS('Register'!$E$6:$E$505,'Register'!$A$6:$A$505,A212),"Y","N"))</f>
        <v/>
      </c>
      <c r="G212" s="15">
        <f>IF(A212="","",COUNTIF('Register'!$A$6:$A$505,A212))</f>
        <v/>
      </c>
      <c r="H212" s="16" t="n"/>
      <c r="I212" s="16" t="n"/>
      <c r="J212" s="16" t="n"/>
      <c r="K212" s="16" t="n"/>
      <c r="L212" s="16" t="n"/>
      <c r="M212" s="16" t="n"/>
      <c r="N212" s="18" t="n"/>
      <c r="O212" s="16" t="n"/>
      <c r="P212" s="19">
        <f>IF(OR(N212="",O212=""),"",N212-O212-TA_SUB)</f>
        <v/>
      </c>
      <c r="Q212" s="18" t="n"/>
      <c r="R212" s="16" t="n"/>
      <c r="S212" s="18" t="n"/>
      <c r="T212" s="18" t="n"/>
      <c r="U212" s="16" t="n"/>
      <c r="V212" s="16" t="n"/>
      <c r="W212" s="18" t="n"/>
      <c r="X212" s="19">
        <f>IF(Q212="","",Q212+TA_SUB)</f>
        <v/>
      </c>
      <c r="Y212" s="15">
        <f>IF(Q212="","",IF(W212="",DATADATE,W212)-Q212)</f>
        <v/>
      </c>
      <c r="Z212" s="15">
        <f>IF(OR(X212="",W212&lt;&gt;""),"",IF(DATADATE&gt;X212,"OVERDUE",""))</f>
        <v/>
      </c>
      <c r="AA212" s="15">
        <f>IF(OR(W212="",X212=""),"",IF(W212&lt;=X212,"On time","Late"))</f>
        <v/>
      </c>
      <c r="AB212" s="15">
        <f>IF(A212="","",IF(W212="","UR",IF(V212="","UR",V212)))</f>
        <v/>
      </c>
      <c r="AC212" s="16" t="n"/>
      <c r="AD212" s="16" t="n"/>
      <c r="AE212" s="16" t="n"/>
    </row>
    <row r="213">
      <c r="A213" s="15">
        <f>IF(D213="","",PROJ&amp;"-"&amp;B213&amp;"-"&amp;C213&amp;"-"&amp;TEXT(D213,"0000"))</f>
        <v/>
      </c>
      <c r="B213" s="16" t="n"/>
      <c r="C213" s="16" t="n"/>
      <c r="D213" s="16" t="n"/>
      <c r="E213" s="17" t="n"/>
      <c r="F213" s="15">
        <f>IF(A213="","",IF(E213=_xlfn.MAXIFS('Register'!$E$6:$E$505,'Register'!$A$6:$A$505,A213),"Y","N"))</f>
        <v/>
      </c>
      <c r="G213" s="15">
        <f>IF(A213="","",COUNTIF('Register'!$A$6:$A$505,A213))</f>
        <v/>
      </c>
      <c r="H213" s="16" t="n"/>
      <c r="I213" s="16" t="n"/>
      <c r="J213" s="16" t="n"/>
      <c r="K213" s="16" t="n"/>
      <c r="L213" s="16" t="n"/>
      <c r="M213" s="16" t="n"/>
      <c r="N213" s="18" t="n"/>
      <c r="O213" s="16" t="n"/>
      <c r="P213" s="19">
        <f>IF(OR(N213="",O213=""),"",N213-O213-TA_SUB)</f>
        <v/>
      </c>
      <c r="Q213" s="18" t="n"/>
      <c r="R213" s="16" t="n"/>
      <c r="S213" s="18" t="n"/>
      <c r="T213" s="18" t="n"/>
      <c r="U213" s="16" t="n"/>
      <c r="V213" s="16" t="n"/>
      <c r="W213" s="18" t="n"/>
      <c r="X213" s="19">
        <f>IF(Q213="","",Q213+TA_SUB)</f>
        <v/>
      </c>
      <c r="Y213" s="15">
        <f>IF(Q213="","",IF(W213="",DATADATE,W213)-Q213)</f>
        <v/>
      </c>
      <c r="Z213" s="15">
        <f>IF(OR(X213="",W213&lt;&gt;""),"",IF(DATADATE&gt;X213,"OVERDUE",""))</f>
        <v/>
      </c>
      <c r="AA213" s="15">
        <f>IF(OR(W213="",X213=""),"",IF(W213&lt;=X213,"On time","Late"))</f>
        <v/>
      </c>
      <c r="AB213" s="15">
        <f>IF(A213="","",IF(W213="","UR",IF(V213="","UR",V213)))</f>
        <v/>
      </c>
      <c r="AC213" s="16" t="n"/>
      <c r="AD213" s="16" t="n"/>
      <c r="AE213" s="16" t="n"/>
    </row>
    <row r="214">
      <c r="A214" s="15">
        <f>IF(D214="","",PROJ&amp;"-"&amp;B214&amp;"-"&amp;C214&amp;"-"&amp;TEXT(D214,"0000"))</f>
        <v/>
      </c>
      <c r="B214" s="16" t="n"/>
      <c r="C214" s="16" t="n"/>
      <c r="D214" s="16" t="n"/>
      <c r="E214" s="17" t="n"/>
      <c r="F214" s="15">
        <f>IF(A214="","",IF(E214=_xlfn.MAXIFS('Register'!$E$6:$E$505,'Register'!$A$6:$A$505,A214),"Y","N"))</f>
        <v/>
      </c>
      <c r="G214" s="15">
        <f>IF(A214="","",COUNTIF('Register'!$A$6:$A$505,A214))</f>
        <v/>
      </c>
      <c r="H214" s="16" t="n"/>
      <c r="I214" s="16" t="n"/>
      <c r="J214" s="16" t="n"/>
      <c r="K214" s="16" t="n"/>
      <c r="L214" s="16" t="n"/>
      <c r="M214" s="16" t="n"/>
      <c r="N214" s="18" t="n"/>
      <c r="O214" s="16" t="n"/>
      <c r="P214" s="19">
        <f>IF(OR(N214="",O214=""),"",N214-O214-TA_SUB)</f>
        <v/>
      </c>
      <c r="Q214" s="18" t="n"/>
      <c r="R214" s="16" t="n"/>
      <c r="S214" s="18" t="n"/>
      <c r="T214" s="18" t="n"/>
      <c r="U214" s="16" t="n"/>
      <c r="V214" s="16" t="n"/>
      <c r="W214" s="18" t="n"/>
      <c r="X214" s="19">
        <f>IF(Q214="","",Q214+TA_SUB)</f>
        <v/>
      </c>
      <c r="Y214" s="15">
        <f>IF(Q214="","",IF(W214="",DATADATE,W214)-Q214)</f>
        <v/>
      </c>
      <c r="Z214" s="15">
        <f>IF(OR(X214="",W214&lt;&gt;""),"",IF(DATADATE&gt;X214,"OVERDUE",""))</f>
        <v/>
      </c>
      <c r="AA214" s="15">
        <f>IF(OR(W214="",X214=""),"",IF(W214&lt;=X214,"On time","Late"))</f>
        <v/>
      </c>
      <c r="AB214" s="15">
        <f>IF(A214="","",IF(W214="","UR",IF(V214="","UR",V214)))</f>
        <v/>
      </c>
      <c r="AC214" s="16" t="n"/>
      <c r="AD214" s="16" t="n"/>
      <c r="AE214" s="16" t="n"/>
    </row>
    <row r="215">
      <c r="A215" s="15">
        <f>IF(D215="","",PROJ&amp;"-"&amp;B215&amp;"-"&amp;C215&amp;"-"&amp;TEXT(D215,"0000"))</f>
        <v/>
      </c>
      <c r="B215" s="16" t="n"/>
      <c r="C215" s="16" t="n"/>
      <c r="D215" s="16" t="n"/>
      <c r="E215" s="17" t="n"/>
      <c r="F215" s="15">
        <f>IF(A215="","",IF(E215=_xlfn.MAXIFS('Register'!$E$6:$E$505,'Register'!$A$6:$A$505,A215),"Y","N"))</f>
        <v/>
      </c>
      <c r="G215" s="15">
        <f>IF(A215="","",COUNTIF('Register'!$A$6:$A$505,A215))</f>
        <v/>
      </c>
      <c r="H215" s="16" t="n"/>
      <c r="I215" s="16" t="n"/>
      <c r="J215" s="16" t="n"/>
      <c r="K215" s="16" t="n"/>
      <c r="L215" s="16" t="n"/>
      <c r="M215" s="16" t="n"/>
      <c r="N215" s="18" t="n"/>
      <c r="O215" s="16" t="n"/>
      <c r="P215" s="19">
        <f>IF(OR(N215="",O215=""),"",N215-O215-TA_SUB)</f>
        <v/>
      </c>
      <c r="Q215" s="18" t="n"/>
      <c r="R215" s="16" t="n"/>
      <c r="S215" s="18" t="n"/>
      <c r="T215" s="18" t="n"/>
      <c r="U215" s="16" t="n"/>
      <c r="V215" s="16" t="n"/>
      <c r="W215" s="18" t="n"/>
      <c r="X215" s="19">
        <f>IF(Q215="","",Q215+TA_SUB)</f>
        <v/>
      </c>
      <c r="Y215" s="15">
        <f>IF(Q215="","",IF(W215="",DATADATE,W215)-Q215)</f>
        <v/>
      </c>
      <c r="Z215" s="15">
        <f>IF(OR(X215="",W215&lt;&gt;""),"",IF(DATADATE&gt;X215,"OVERDUE",""))</f>
        <v/>
      </c>
      <c r="AA215" s="15">
        <f>IF(OR(W215="",X215=""),"",IF(W215&lt;=X215,"On time","Late"))</f>
        <v/>
      </c>
      <c r="AB215" s="15">
        <f>IF(A215="","",IF(W215="","UR",IF(V215="","UR",V215)))</f>
        <v/>
      </c>
      <c r="AC215" s="16" t="n"/>
      <c r="AD215" s="16" t="n"/>
      <c r="AE215" s="16" t="n"/>
    </row>
    <row r="216">
      <c r="A216" s="15">
        <f>IF(D216="","",PROJ&amp;"-"&amp;B216&amp;"-"&amp;C216&amp;"-"&amp;TEXT(D216,"0000"))</f>
        <v/>
      </c>
      <c r="B216" s="16" t="n"/>
      <c r="C216" s="16" t="n"/>
      <c r="D216" s="16" t="n"/>
      <c r="E216" s="17" t="n"/>
      <c r="F216" s="15">
        <f>IF(A216="","",IF(E216=_xlfn.MAXIFS('Register'!$E$6:$E$505,'Register'!$A$6:$A$505,A216),"Y","N"))</f>
        <v/>
      </c>
      <c r="G216" s="15">
        <f>IF(A216="","",COUNTIF('Register'!$A$6:$A$505,A216))</f>
        <v/>
      </c>
      <c r="H216" s="16" t="n"/>
      <c r="I216" s="16" t="n"/>
      <c r="J216" s="16" t="n"/>
      <c r="K216" s="16" t="n"/>
      <c r="L216" s="16" t="n"/>
      <c r="M216" s="16" t="n"/>
      <c r="N216" s="18" t="n"/>
      <c r="O216" s="16" t="n"/>
      <c r="P216" s="19">
        <f>IF(OR(N216="",O216=""),"",N216-O216-TA_SUB)</f>
        <v/>
      </c>
      <c r="Q216" s="18" t="n"/>
      <c r="R216" s="16" t="n"/>
      <c r="S216" s="18" t="n"/>
      <c r="T216" s="18" t="n"/>
      <c r="U216" s="16" t="n"/>
      <c r="V216" s="16" t="n"/>
      <c r="W216" s="18" t="n"/>
      <c r="X216" s="19">
        <f>IF(Q216="","",Q216+TA_SUB)</f>
        <v/>
      </c>
      <c r="Y216" s="15">
        <f>IF(Q216="","",IF(W216="",DATADATE,W216)-Q216)</f>
        <v/>
      </c>
      <c r="Z216" s="15">
        <f>IF(OR(X216="",W216&lt;&gt;""),"",IF(DATADATE&gt;X216,"OVERDUE",""))</f>
        <v/>
      </c>
      <c r="AA216" s="15">
        <f>IF(OR(W216="",X216=""),"",IF(W216&lt;=X216,"On time","Late"))</f>
        <v/>
      </c>
      <c r="AB216" s="15">
        <f>IF(A216="","",IF(W216="","UR",IF(V216="","UR",V216)))</f>
        <v/>
      </c>
      <c r="AC216" s="16" t="n"/>
      <c r="AD216" s="16" t="n"/>
      <c r="AE216" s="16" t="n"/>
    </row>
    <row r="217">
      <c r="A217" s="15">
        <f>IF(D217="","",PROJ&amp;"-"&amp;B217&amp;"-"&amp;C217&amp;"-"&amp;TEXT(D217,"0000"))</f>
        <v/>
      </c>
      <c r="B217" s="16" t="n"/>
      <c r="C217" s="16" t="n"/>
      <c r="D217" s="16" t="n"/>
      <c r="E217" s="17" t="n"/>
      <c r="F217" s="15">
        <f>IF(A217="","",IF(E217=_xlfn.MAXIFS('Register'!$E$6:$E$505,'Register'!$A$6:$A$505,A217),"Y","N"))</f>
        <v/>
      </c>
      <c r="G217" s="15">
        <f>IF(A217="","",COUNTIF('Register'!$A$6:$A$505,A217))</f>
        <v/>
      </c>
      <c r="H217" s="16" t="n"/>
      <c r="I217" s="16" t="n"/>
      <c r="J217" s="16" t="n"/>
      <c r="K217" s="16" t="n"/>
      <c r="L217" s="16" t="n"/>
      <c r="M217" s="16" t="n"/>
      <c r="N217" s="18" t="n"/>
      <c r="O217" s="16" t="n"/>
      <c r="P217" s="19">
        <f>IF(OR(N217="",O217=""),"",N217-O217-TA_SUB)</f>
        <v/>
      </c>
      <c r="Q217" s="18" t="n"/>
      <c r="R217" s="16" t="n"/>
      <c r="S217" s="18" t="n"/>
      <c r="T217" s="18" t="n"/>
      <c r="U217" s="16" t="n"/>
      <c r="V217" s="16" t="n"/>
      <c r="W217" s="18" t="n"/>
      <c r="X217" s="19">
        <f>IF(Q217="","",Q217+TA_SUB)</f>
        <v/>
      </c>
      <c r="Y217" s="15">
        <f>IF(Q217="","",IF(W217="",DATADATE,W217)-Q217)</f>
        <v/>
      </c>
      <c r="Z217" s="15">
        <f>IF(OR(X217="",W217&lt;&gt;""),"",IF(DATADATE&gt;X217,"OVERDUE",""))</f>
        <v/>
      </c>
      <c r="AA217" s="15">
        <f>IF(OR(W217="",X217=""),"",IF(W217&lt;=X217,"On time","Late"))</f>
        <v/>
      </c>
      <c r="AB217" s="15">
        <f>IF(A217="","",IF(W217="","UR",IF(V217="","UR",V217)))</f>
        <v/>
      </c>
      <c r="AC217" s="16" t="n"/>
      <c r="AD217" s="16" t="n"/>
      <c r="AE217" s="16" t="n"/>
    </row>
    <row r="218">
      <c r="A218" s="15">
        <f>IF(D218="","",PROJ&amp;"-"&amp;B218&amp;"-"&amp;C218&amp;"-"&amp;TEXT(D218,"0000"))</f>
        <v/>
      </c>
      <c r="B218" s="16" t="n"/>
      <c r="C218" s="16" t="n"/>
      <c r="D218" s="16" t="n"/>
      <c r="E218" s="17" t="n"/>
      <c r="F218" s="15">
        <f>IF(A218="","",IF(E218=_xlfn.MAXIFS('Register'!$E$6:$E$505,'Register'!$A$6:$A$505,A218),"Y","N"))</f>
        <v/>
      </c>
      <c r="G218" s="15">
        <f>IF(A218="","",COUNTIF('Register'!$A$6:$A$505,A218))</f>
        <v/>
      </c>
      <c r="H218" s="16" t="n"/>
      <c r="I218" s="16" t="n"/>
      <c r="J218" s="16" t="n"/>
      <c r="K218" s="16" t="n"/>
      <c r="L218" s="16" t="n"/>
      <c r="M218" s="16" t="n"/>
      <c r="N218" s="18" t="n"/>
      <c r="O218" s="16" t="n"/>
      <c r="P218" s="19">
        <f>IF(OR(N218="",O218=""),"",N218-O218-TA_SUB)</f>
        <v/>
      </c>
      <c r="Q218" s="18" t="n"/>
      <c r="R218" s="16" t="n"/>
      <c r="S218" s="18" t="n"/>
      <c r="T218" s="18" t="n"/>
      <c r="U218" s="16" t="n"/>
      <c r="V218" s="16" t="n"/>
      <c r="W218" s="18" t="n"/>
      <c r="X218" s="19">
        <f>IF(Q218="","",Q218+TA_SUB)</f>
        <v/>
      </c>
      <c r="Y218" s="15">
        <f>IF(Q218="","",IF(W218="",DATADATE,W218)-Q218)</f>
        <v/>
      </c>
      <c r="Z218" s="15">
        <f>IF(OR(X218="",W218&lt;&gt;""),"",IF(DATADATE&gt;X218,"OVERDUE",""))</f>
        <v/>
      </c>
      <c r="AA218" s="15">
        <f>IF(OR(W218="",X218=""),"",IF(W218&lt;=X218,"On time","Late"))</f>
        <v/>
      </c>
      <c r="AB218" s="15">
        <f>IF(A218="","",IF(W218="","UR",IF(V218="","UR",V218)))</f>
        <v/>
      </c>
      <c r="AC218" s="16" t="n"/>
      <c r="AD218" s="16" t="n"/>
      <c r="AE218" s="16" t="n"/>
    </row>
    <row r="219">
      <c r="A219" s="15">
        <f>IF(D219="","",PROJ&amp;"-"&amp;B219&amp;"-"&amp;C219&amp;"-"&amp;TEXT(D219,"0000"))</f>
        <v/>
      </c>
      <c r="B219" s="16" t="n"/>
      <c r="C219" s="16" t="n"/>
      <c r="D219" s="16" t="n"/>
      <c r="E219" s="17" t="n"/>
      <c r="F219" s="15">
        <f>IF(A219="","",IF(E219=_xlfn.MAXIFS('Register'!$E$6:$E$505,'Register'!$A$6:$A$505,A219),"Y","N"))</f>
        <v/>
      </c>
      <c r="G219" s="15">
        <f>IF(A219="","",COUNTIF('Register'!$A$6:$A$505,A219))</f>
        <v/>
      </c>
      <c r="H219" s="16" t="n"/>
      <c r="I219" s="16" t="n"/>
      <c r="J219" s="16" t="n"/>
      <c r="K219" s="16" t="n"/>
      <c r="L219" s="16" t="n"/>
      <c r="M219" s="16" t="n"/>
      <c r="N219" s="18" t="n"/>
      <c r="O219" s="16" t="n"/>
      <c r="P219" s="19">
        <f>IF(OR(N219="",O219=""),"",N219-O219-TA_SUB)</f>
        <v/>
      </c>
      <c r="Q219" s="18" t="n"/>
      <c r="R219" s="16" t="n"/>
      <c r="S219" s="18" t="n"/>
      <c r="T219" s="18" t="n"/>
      <c r="U219" s="16" t="n"/>
      <c r="V219" s="16" t="n"/>
      <c r="W219" s="18" t="n"/>
      <c r="X219" s="19">
        <f>IF(Q219="","",Q219+TA_SUB)</f>
        <v/>
      </c>
      <c r="Y219" s="15">
        <f>IF(Q219="","",IF(W219="",DATADATE,W219)-Q219)</f>
        <v/>
      </c>
      <c r="Z219" s="15">
        <f>IF(OR(X219="",W219&lt;&gt;""),"",IF(DATADATE&gt;X219,"OVERDUE",""))</f>
        <v/>
      </c>
      <c r="AA219" s="15">
        <f>IF(OR(W219="",X219=""),"",IF(W219&lt;=X219,"On time","Late"))</f>
        <v/>
      </c>
      <c r="AB219" s="15">
        <f>IF(A219="","",IF(W219="","UR",IF(V219="","UR",V219)))</f>
        <v/>
      </c>
      <c r="AC219" s="16" t="n"/>
      <c r="AD219" s="16" t="n"/>
      <c r="AE219" s="16" t="n"/>
    </row>
    <row r="220">
      <c r="A220" s="15">
        <f>IF(D220="","",PROJ&amp;"-"&amp;B220&amp;"-"&amp;C220&amp;"-"&amp;TEXT(D220,"0000"))</f>
        <v/>
      </c>
      <c r="B220" s="16" t="n"/>
      <c r="C220" s="16" t="n"/>
      <c r="D220" s="16" t="n"/>
      <c r="E220" s="17" t="n"/>
      <c r="F220" s="15">
        <f>IF(A220="","",IF(E220=_xlfn.MAXIFS('Register'!$E$6:$E$505,'Register'!$A$6:$A$505,A220),"Y","N"))</f>
        <v/>
      </c>
      <c r="G220" s="15">
        <f>IF(A220="","",COUNTIF('Register'!$A$6:$A$505,A220))</f>
        <v/>
      </c>
      <c r="H220" s="16" t="n"/>
      <c r="I220" s="16" t="n"/>
      <c r="J220" s="16" t="n"/>
      <c r="K220" s="16" t="n"/>
      <c r="L220" s="16" t="n"/>
      <c r="M220" s="16" t="n"/>
      <c r="N220" s="18" t="n"/>
      <c r="O220" s="16" t="n"/>
      <c r="P220" s="19">
        <f>IF(OR(N220="",O220=""),"",N220-O220-TA_SUB)</f>
        <v/>
      </c>
      <c r="Q220" s="18" t="n"/>
      <c r="R220" s="16" t="n"/>
      <c r="S220" s="18" t="n"/>
      <c r="T220" s="18" t="n"/>
      <c r="U220" s="16" t="n"/>
      <c r="V220" s="16" t="n"/>
      <c r="W220" s="18" t="n"/>
      <c r="X220" s="19">
        <f>IF(Q220="","",Q220+TA_SUB)</f>
        <v/>
      </c>
      <c r="Y220" s="15">
        <f>IF(Q220="","",IF(W220="",DATADATE,W220)-Q220)</f>
        <v/>
      </c>
      <c r="Z220" s="15">
        <f>IF(OR(X220="",W220&lt;&gt;""),"",IF(DATADATE&gt;X220,"OVERDUE",""))</f>
        <v/>
      </c>
      <c r="AA220" s="15">
        <f>IF(OR(W220="",X220=""),"",IF(W220&lt;=X220,"On time","Late"))</f>
        <v/>
      </c>
      <c r="AB220" s="15">
        <f>IF(A220="","",IF(W220="","UR",IF(V220="","UR",V220)))</f>
        <v/>
      </c>
      <c r="AC220" s="16" t="n"/>
      <c r="AD220" s="16" t="n"/>
      <c r="AE220" s="16" t="n"/>
    </row>
    <row r="221">
      <c r="A221" s="15">
        <f>IF(D221="","",PROJ&amp;"-"&amp;B221&amp;"-"&amp;C221&amp;"-"&amp;TEXT(D221,"0000"))</f>
        <v/>
      </c>
      <c r="B221" s="16" t="n"/>
      <c r="C221" s="16" t="n"/>
      <c r="D221" s="16" t="n"/>
      <c r="E221" s="17" t="n"/>
      <c r="F221" s="15">
        <f>IF(A221="","",IF(E221=_xlfn.MAXIFS('Register'!$E$6:$E$505,'Register'!$A$6:$A$505,A221),"Y","N"))</f>
        <v/>
      </c>
      <c r="G221" s="15">
        <f>IF(A221="","",COUNTIF('Register'!$A$6:$A$505,A221))</f>
        <v/>
      </c>
      <c r="H221" s="16" t="n"/>
      <c r="I221" s="16" t="n"/>
      <c r="J221" s="16" t="n"/>
      <c r="K221" s="16" t="n"/>
      <c r="L221" s="16" t="n"/>
      <c r="M221" s="16" t="n"/>
      <c r="N221" s="18" t="n"/>
      <c r="O221" s="16" t="n"/>
      <c r="P221" s="19">
        <f>IF(OR(N221="",O221=""),"",N221-O221-TA_SUB)</f>
        <v/>
      </c>
      <c r="Q221" s="18" t="n"/>
      <c r="R221" s="16" t="n"/>
      <c r="S221" s="18" t="n"/>
      <c r="T221" s="18" t="n"/>
      <c r="U221" s="16" t="n"/>
      <c r="V221" s="16" t="n"/>
      <c r="W221" s="18" t="n"/>
      <c r="X221" s="19">
        <f>IF(Q221="","",Q221+TA_SUB)</f>
        <v/>
      </c>
      <c r="Y221" s="15">
        <f>IF(Q221="","",IF(W221="",DATADATE,W221)-Q221)</f>
        <v/>
      </c>
      <c r="Z221" s="15">
        <f>IF(OR(X221="",W221&lt;&gt;""),"",IF(DATADATE&gt;X221,"OVERDUE",""))</f>
        <v/>
      </c>
      <c r="AA221" s="15">
        <f>IF(OR(W221="",X221=""),"",IF(W221&lt;=X221,"On time","Late"))</f>
        <v/>
      </c>
      <c r="AB221" s="15">
        <f>IF(A221="","",IF(W221="","UR",IF(V221="","UR",V221)))</f>
        <v/>
      </c>
      <c r="AC221" s="16" t="n"/>
      <c r="AD221" s="16" t="n"/>
      <c r="AE221" s="16" t="n"/>
    </row>
    <row r="222">
      <c r="A222" s="15">
        <f>IF(D222="","",PROJ&amp;"-"&amp;B222&amp;"-"&amp;C222&amp;"-"&amp;TEXT(D222,"0000"))</f>
        <v/>
      </c>
      <c r="B222" s="16" t="n"/>
      <c r="C222" s="16" t="n"/>
      <c r="D222" s="16" t="n"/>
      <c r="E222" s="17" t="n"/>
      <c r="F222" s="15">
        <f>IF(A222="","",IF(E222=_xlfn.MAXIFS('Register'!$E$6:$E$505,'Register'!$A$6:$A$505,A222),"Y","N"))</f>
        <v/>
      </c>
      <c r="G222" s="15">
        <f>IF(A222="","",COUNTIF('Register'!$A$6:$A$505,A222))</f>
        <v/>
      </c>
      <c r="H222" s="16" t="n"/>
      <c r="I222" s="16" t="n"/>
      <c r="J222" s="16" t="n"/>
      <c r="K222" s="16" t="n"/>
      <c r="L222" s="16" t="n"/>
      <c r="M222" s="16" t="n"/>
      <c r="N222" s="18" t="n"/>
      <c r="O222" s="16" t="n"/>
      <c r="P222" s="19">
        <f>IF(OR(N222="",O222=""),"",N222-O222-TA_SUB)</f>
        <v/>
      </c>
      <c r="Q222" s="18" t="n"/>
      <c r="R222" s="16" t="n"/>
      <c r="S222" s="18" t="n"/>
      <c r="T222" s="18" t="n"/>
      <c r="U222" s="16" t="n"/>
      <c r="V222" s="16" t="n"/>
      <c r="W222" s="18" t="n"/>
      <c r="X222" s="19">
        <f>IF(Q222="","",Q222+TA_SUB)</f>
        <v/>
      </c>
      <c r="Y222" s="15">
        <f>IF(Q222="","",IF(W222="",DATADATE,W222)-Q222)</f>
        <v/>
      </c>
      <c r="Z222" s="15">
        <f>IF(OR(X222="",W222&lt;&gt;""),"",IF(DATADATE&gt;X222,"OVERDUE",""))</f>
        <v/>
      </c>
      <c r="AA222" s="15">
        <f>IF(OR(W222="",X222=""),"",IF(W222&lt;=X222,"On time","Late"))</f>
        <v/>
      </c>
      <c r="AB222" s="15">
        <f>IF(A222="","",IF(W222="","UR",IF(V222="","UR",V222)))</f>
        <v/>
      </c>
      <c r="AC222" s="16" t="n"/>
      <c r="AD222" s="16" t="n"/>
      <c r="AE222" s="16" t="n"/>
    </row>
    <row r="223">
      <c r="A223" s="15">
        <f>IF(D223="","",PROJ&amp;"-"&amp;B223&amp;"-"&amp;C223&amp;"-"&amp;TEXT(D223,"0000"))</f>
        <v/>
      </c>
      <c r="B223" s="16" t="n"/>
      <c r="C223" s="16" t="n"/>
      <c r="D223" s="16" t="n"/>
      <c r="E223" s="17" t="n"/>
      <c r="F223" s="15">
        <f>IF(A223="","",IF(E223=_xlfn.MAXIFS('Register'!$E$6:$E$505,'Register'!$A$6:$A$505,A223),"Y","N"))</f>
        <v/>
      </c>
      <c r="G223" s="15">
        <f>IF(A223="","",COUNTIF('Register'!$A$6:$A$505,A223))</f>
        <v/>
      </c>
      <c r="H223" s="16" t="n"/>
      <c r="I223" s="16" t="n"/>
      <c r="J223" s="16" t="n"/>
      <c r="K223" s="16" t="n"/>
      <c r="L223" s="16" t="n"/>
      <c r="M223" s="16" t="n"/>
      <c r="N223" s="18" t="n"/>
      <c r="O223" s="16" t="n"/>
      <c r="P223" s="19">
        <f>IF(OR(N223="",O223=""),"",N223-O223-TA_SUB)</f>
        <v/>
      </c>
      <c r="Q223" s="18" t="n"/>
      <c r="R223" s="16" t="n"/>
      <c r="S223" s="18" t="n"/>
      <c r="T223" s="18" t="n"/>
      <c r="U223" s="16" t="n"/>
      <c r="V223" s="16" t="n"/>
      <c r="W223" s="18" t="n"/>
      <c r="X223" s="19">
        <f>IF(Q223="","",Q223+TA_SUB)</f>
        <v/>
      </c>
      <c r="Y223" s="15">
        <f>IF(Q223="","",IF(W223="",DATADATE,W223)-Q223)</f>
        <v/>
      </c>
      <c r="Z223" s="15">
        <f>IF(OR(X223="",W223&lt;&gt;""),"",IF(DATADATE&gt;X223,"OVERDUE",""))</f>
        <v/>
      </c>
      <c r="AA223" s="15">
        <f>IF(OR(W223="",X223=""),"",IF(W223&lt;=X223,"On time","Late"))</f>
        <v/>
      </c>
      <c r="AB223" s="15">
        <f>IF(A223="","",IF(W223="","UR",IF(V223="","UR",V223)))</f>
        <v/>
      </c>
      <c r="AC223" s="16" t="n"/>
      <c r="AD223" s="16" t="n"/>
      <c r="AE223" s="16" t="n"/>
    </row>
    <row r="224">
      <c r="A224" s="15">
        <f>IF(D224="","",PROJ&amp;"-"&amp;B224&amp;"-"&amp;C224&amp;"-"&amp;TEXT(D224,"0000"))</f>
        <v/>
      </c>
      <c r="B224" s="16" t="n"/>
      <c r="C224" s="16" t="n"/>
      <c r="D224" s="16" t="n"/>
      <c r="E224" s="17" t="n"/>
      <c r="F224" s="15">
        <f>IF(A224="","",IF(E224=_xlfn.MAXIFS('Register'!$E$6:$E$505,'Register'!$A$6:$A$505,A224),"Y","N"))</f>
        <v/>
      </c>
      <c r="G224" s="15">
        <f>IF(A224="","",COUNTIF('Register'!$A$6:$A$505,A224))</f>
        <v/>
      </c>
      <c r="H224" s="16" t="n"/>
      <c r="I224" s="16" t="n"/>
      <c r="J224" s="16" t="n"/>
      <c r="K224" s="16" t="n"/>
      <c r="L224" s="16" t="n"/>
      <c r="M224" s="16" t="n"/>
      <c r="N224" s="18" t="n"/>
      <c r="O224" s="16" t="n"/>
      <c r="P224" s="19">
        <f>IF(OR(N224="",O224=""),"",N224-O224-TA_SUB)</f>
        <v/>
      </c>
      <c r="Q224" s="18" t="n"/>
      <c r="R224" s="16" t="n"/>
      <c r="S224" s="18" t="n"/>
      <c r="T224" s="18" t="n"/>
      <c r="U224" s="16" t="n"/>
      <c r="V224" s="16" t="n"/>
      <c r="W224" s="18" t="n"/>
      <c r="X224" s="19">
        <f>IF(Q224="","",Q224+TA_SUB)</f>
        <v/>
      </c>
      <c r="Y224" s="15">
        <f>IF(Q224="","",IF(W224="",DATADATE,W224)-Q224)</f>
        <v/>
      </c>
      <c r="Z224" s="15">
        <f>IF(OR(X224="",W224&lt;&gt;""),"",IF(DATADATE&gt;X224,"OVERDUE",""))</f>
        <v/>
      </c>
      <c r="AA224" s="15">
        <f>IF(OR(W224="",X224=""),"",IF(W224&lt;=X224,"On time","Late"))</f>
        <v/>
      </c>
      <c r="AB224" s="15">
        <f>IF(A224="","",IF(W224="","UR",IF(V224="","UR",V224)))</f>
        <v/>
      </c>
      <c r="AC224" s="16" t="n"/>
      <c r="AD224" s="16" t="n"/>
      <c r="AE224" s="16" t="n"/>
    </row>
    <row r="225">
      <c r="A225" s="15">
        <f>IF(D225="","",PROJ&amp;"-"&amp;B225&amp;"-"&amp;C225&amp;"-"&amp;TEXT(D225,"0000"))</f>
        <v/>
      </c>
      <c r="B225" s="16" t="n"/>
      <c r="C225" s="16" t="n"/>
      <c r="D225" s="16" t="n"/>
      <c r="E225" s="17" t="n"/>
      <c r="F225" s="15">
        <f>IF(A225="","",IF(E225=_xlfn.MAXIFS('Register'!$E$6:$E$505,'Register'!$A$6:$A$505,A225),"Y","N"))</f>
        <v/>
      </c>
      <c r="G225" s="15">
        <f>IF(A225="","",COUNTIF('Register'!$A$6:$A$505,A225))</f>
        <v/>
      </c>
      <c r="H225" s="16" t="n"/>
      <c r="I225" s="16" t="n"/>
      <c r="J225" s="16" t="n"/>
      <c r="K225" s="16" t="n"/>
      <c r="L225" s="16" t="n"/>
      <c r="M225" s="16" t="n"/>
      <c r="N225" s="18" t="n"/>
      <c r="O225" s="16" t="n"/>
      <c r="P225" s="19">
        <f>IF(OR(N225="",O225=""),"",N225-O225-TA_SUB)</f>
        <v/>
      </c>
      <c r="Q225" s="18" t="n"/>
      <c r="R225" s="16" t="n"/>
      <c r="S225" s="18" t="n"/>
      <c r="T225" s="18" t="n"/>
      <c r="U225" s="16" t="n"/>
      <c r="V225" s="16" t="n"/>
      <c r="W225" s="18" t="n"/>
      <c r="X225" s="19">
        <f>IF(Q225="","",Q225+TA_SUB)</f>
        <v/>
      </c>
      <c r="Y225" s="15">
        <f>IF(Q225="","",IF(W225="",DATADATE,W225)-Q225)</f>
        <v/>
      </c>
      <c r="Z225" s="15">
        <f>IF(OR(X225="",W225&lt;&gt;""),"",IF(DATADATE&gt;X225,"OVERDUE",""))</f>
        <v/>
      </c>
      <c r="AA225" s="15">
        <f>IF(OR(W225="",X225=""),"",IF(W225&lt;=X225,"On time","Late"))</f>
        <v/>
      </c>
      <c r="AB225" s="15">
        <f>IF(A225="","",IF(W225="","UR",IF(V225="","UR",V225)))</f>
        <v/>
      </c>
      <c r="AC225" s="16" t="n"/>
      <c r="AD225" s="16" t="n"/>
      <c r="AE225" s="16" t="n"/>
    </row>
    <row r="226">
      <c r="A226" s="15">
        <f>IF(D226="","",PROJ&amp;"-"&amp;B226&amp;"-"&amp;C226&amp;"-"&amp;TEXT(D226,"0000"))</f>
        <v/>
      </c>
      <c r="B226" s="16" t="n"/>
      <c r="C226" s="16" t="n"/>
      <c r="D226" s="16" t="n"/>
      <c r="E226" s="17" t="n"/>
      <c r="F226" s="15">
        <f>IF(A226="","",IF(E226=_xlfn.MAXIFS('Register'!$E$6:$E$505,'Register'!$A$6:$A$505,A226),"Y","N"))</f>
        <v/>
      </c>
      <c r="G226" s="15">
        <f>IF(A226="","",COUNTIF('Register'!$A$6:$A$505,A226))</f>
        <v/>
      </c>
      <c r="H226" s="16" t="n"/>
      <c r="I226" s="16" t="n"/>
      <c r="J226" s="16" t="n"/>
      <c r="K226" s="16" t="n"/>
      <c r="L226" s="16" t="n"/>
      <c r="M226" s="16" t="n"/>
      <c r="N226" s="18" t="n"/>
      <c r="O226" s="16" t="n"/>
      <c r="P226" s="19">
        <f>IF(OR(N226="",O226=""),"",N226-O226-TA_SUB)</f>
        <v/>
      </c>
      <c r="Q226" s="18" t="n"/>
      <c r="R226" s="16" t="n"/>
      <c r="S226" s="18" t="n"/>
      <c r="T226" s="18" t="n"/>
      <c r="U226" s="16" t="n"/>
      <c r="V226" s="16" t="n"/>
      <c r="W226" s="18" t="n"/>
      <c r="X226" s="19">
        <f>IF(Q226="","",Q226+TA_SUB)</f>
        <v/>
      </c>
      <c r="Y226" s="15">
        <f>IF(Q226="","",IF(W226="",DATADATE,W226)-Q226)</f>
        <v/>
      </c>
      <c r="Z226" s="15">
        <f>IF(OR(X226="",W226&lt;&gt;""),"",IF(DATADATE&gt;X226,"OVERDUE",""))</f>
        <v/>
      </c>
      <c r="AA226" s="15">
        <f>IF(OR(W226="",X226=""),"",IF(W226&lt;=X226,"On time","Late"))</f>
        <v/>
      </c>
      <c r="AB226" s="15">
        <f>IF(A226="","",IF(W226="","UR",IF(V226="","UR",V226)))</f>
        <v/>
      </c>
      <c r="AC226" s="16" t="n"/>
      <c r="AD226" s="16" t="n"/>
      <c r="AE226" s="16" t="n"/>
    </row>
    <row r="227">
      <c r="A227" s="15">
        <f>IF(D227="","",PROJ&amp;"-"&amp;B227&amp;"-"&amp;C227&amp;"-"&amp;TEXT(D227,"0000"))</f>
        <v/>
      </c>
      <c r="B227" s="16" t="n"/>
      <c r="C227" s="16" t="n"/>
      <c r="D227" s="16" t="n"/>
      <c r="E227" s="17" t="n"/>
      <c r="F227" s="15">
        <f>IF(A227="","",IF(E227=_xlfn.MAXIFS('Register'!$E$6:$E$505,'Register'!$A$6:$A$505,A227),"Y","N"))</f>
        <v/>
      </c>
      <c r="G227" s="15">
        <f>IF(A227="","",COUNTIF('Register'!$A$6:$A$505,A227))</f>
        <v/>
      </c>
      <c r="H227" s="16" t="n"/>
      <c r="I227" s="16" t="n"/>
      <c r="J227" s="16" t="n"/>
      <c r="K227" s="16" t="n"/>
      <c r="L227" s="16" t="n"/>
      <c r="M227" s="16" t="n"/>
      <c r="N227" s="18" t="n"/>
      <c r="O227" s="16" t="n"/>
      <c r="P227" s="19">
        <f>IF(OR(N227="",O227=""),"",N227-O227-TA_SUB)</f>
        <v/>
      </c>
      <c r="Q227" s="18" t="n"/>
      <c r="R227" s="16" t="n"/>
      <c r="S227" s="18" t="n"/>
      <c r="T227" s="18" t="n"/>
      <c r="U227" s="16" t="n"/>
      <c r="V227" s="16" t="n"/>
      <c r="W227" s="18" t="n"/>
      <c r="X227" s="19">
        <f>IF(Q227="","",Q227+TA_SUB)</f>
        <v/>
      </c>
      <c r="Y227" s="15">
        <f>IF(Q227="","",IF(W227="",DATADATE,W227)-Q227)</f>
        <v/>
      </c>
      <c r="Z227" s="15">
        <f>IF(OR(X227="",W227&lt;&gt;""),"",IF(DATADATE&gt;X227,"OVERDUE",""))</f>
        <v/>
      </c>
      <c r="AA227" s="15">
        <f>IF(OR(W227="",X227=""),"",IF(W227&lt;=X227,"On time","Late"))</f>
        <v/>
      </c>
      <c r="AB227" s="15">
        <f>IF(A227="","",IF(W227="","UR",IF(V227="","UR",V227)))</f>
        <v/>
      </c>
      <c r="AC227" s="16" t="n"/>
      <c r="AD227" s="16" t="n"/>
      <c r="AE227" s="16" t="n"/>
    </row>
    <row r="228">
      <c r="A228" s="15">
        <f>IF(D228="","",PROJ&amp;"-"&amp;B228&amp;"-"&amp;C228&amp;"-"&amp;TEXT(D228,"0000"))</f>
        <v/>
      </c>
      <c r="B228" s="16" t="n"/>
      <c r="C228" s="16" t="n"/>
      <c r="D228" s="16" t="n"/>
      <c r="E228" s="17" t="n"/>
      <c r="F228" s="15">
        <f>IF(A228="","",IF(E228=_xlfn.MAXIFS('Register'!$E$6:$E$505,'Register'!$A$6:$A$505,A228),"Y","N"))</f>
        <v/>
      </c>
      <c r="G228" s="15">
        <f>IF(A228="","",COUNTIF('Register'!$A$6:$A$505,A228))</f>
        <v/>
      </c>
      <c r="H228" s="16" t="n"/>
      <c r="I228" s="16" t="n"/>
      <c r="J228" s="16" t="n"/>
      <c r="K228" s="16" t="n"/>
      <c r="L228" s="16" t="n"/>
      <c r="M228" s="16" t="n"/>
      <c r="N228" s="18" t="n"/>
      <c r="O228" s="16" t="n"/>
      <c r="P228" s="19">
        <f>IF(OR(N228="",O228=""),"",N228-O228-TA_SUB)</f>
        <v/>
      </c>
      <c r="Q228" s="18" t="n"/>
      <c r="R228" s="16" t="n"/>
      <c r="S228" s="18" t="n"/>
      <c r="T228" s="18" t="n"/>
      <c r="U228" s="16" t="n"/>
      <c r="V228" s="16" t="n"/>
      <c r="W228" s="18" t="n"/>
      <c r="X228" s="19">
        <f>IF(Q228="","",Q228+TA_SUB)</f>
        <v/>
      </c>
      <c r="Y228" s="15">
        <f>IF(Q228="","",IF(W228="",DATADATE,W228)-Q228)</f>
        <v/>
      </c>
      <c r="Z228" s="15">
        <f>IF(OR(X228="",W228&lt;&gt;""),"",IF(DATADATE&gt;X228,"OVERDUE",""))</f>
        <v/>
      </c>
      <c r="AA228" s="15">
        <f>IF(OR(W228="",X228=""),"",IF(W228&lt;=X228,"On time","Late"))</f>
        <v/>
      </c>
      <c r="AB228" s="15">
        <f>IF(A228="","",IF(W228="","UR",IF(V228="","UR",V228)))</f>
        <v/>
      </c>
      <c r="AC228" s="16" t="n"/>
      <c r="AD228" s="16" t="n"/>
      <c r="AE228" s="16" t="n"/>
    </row>
    <row r="229">
      <c r="A229" s="15">
        <f>IF(D229="","",PROJ&amp;"-"&amp;B229&amp;"-"&amp;C229&amp;"-"&amp;TEXT(D229,"0000"))</f>
        <v/>
      </c>
      <c r="B229" s="16" t="n"/>
      <c r="C229" s="16" t="n"/>
      <c r="D229" s="16" t="n"/>
      <c r="E229" s="17" t="n"/>
      <c r="F229" s="15">
        <f>IF(A229="","",IF(E229=_xlfn.MAXIFS('Register'!$E$6:$E$505,'Register'!$A$6:$A$505,A229),"Y","N"))</f>
        <v/>
      </c>
      <c r="G229" s="15">
        <f>IF(A229="","",COUNTIF('Register'!$A$6:$A$505,A229))</f>
        <v/>
      </c>
      <c r="H229" s="16" t="n"/>
      <c r="I229" s="16" t="n"/>
      <c r="J229" s="16" t="n"/>
      <c r="K229" s="16" t="n"/>
      <c r="L229" s="16" t="n"/>
      <c r="M229" s="16" t="n"/>
      <c r="N229" s="18" t="n"/>
      <c r="O229" s="16" t="n"/>
      <c r="P229" s="19">
        <f>IF(OR(N229="",O229=""),"",N229-O229-TA_SUB)</f>
        <v/>
      </c>
      <c r="Q229" s="18" t="n"/>
      <c r="R229" s="16" t="n"/>
      <c r="S229" s="18" t="n"/>
      <c r="T229" s="18" t="n"/>
      <c r="U229" s="16" t="n"/>
      <c r="V229" s="16" t="n"/>
      <c r="W229" s="18" t="n"/>
      <c r="X229" s="19">
        <f>IF(Q229="","",Q229+TA_SUB)</f>
        <v/>
      </c>
      <c r="Y229" s="15">
        <f>IF(Q229="","",IF(W229="",DATADATE,W229)-Q229)</f>
        <v/>
      </c>
      <c r="Z229" s="15">
        <f>IF(OR(X229="",W229&lt;&gt;""),"",IF(DATADATE&gt;X229,"OVERDUE",""))</f>
        <v/>
      </c>
      <c r="AA229" s="15">
        <f>IF(OR(W229="",X229=""),"",IF(W229&lt;=X229,"On time","Late"))</f>
        <v/>
      </c>
      <c r="AB229" s="15">
        <f>IF(A229="","",IF(W229="","UR",IF(V229="","UR",V229)))</f>
        <v/>
      </c>
      <c r="AC229" s="16" t="n"/>
      <c r="AD229" s="16" t="n"/>
      <c r="AE229" s="16" t="n"/>
    </row>
    <row r="230">
      <c r="A230" s="15">
        <f>IF(D230="","",PROJ&amp;"-"&amp;B230&amp;"-"&amp;C230&amp;"-"&amp;TEXT(D230,"0000"))</f>
        <v/>
      </c>
      <c r="B230" s="16" t="n"/>
      <c r="C230" s="16" t="n"/>
      <c r="D230" s="16" t="n"/>
      <c r="E230" s="17" t="n"/>
      <c r="F230" s="15">
        <f>IF(A230="","",IF(E230=_xlfn.MAXIFS('Register'!$E$6:$E$505,'Register'!$A$6:$A$505,A230),"Y","N"))</f>
        <v/>
      </c>
      <c r="G230" s="15">
        <f>IF(A230="","",COUNTIF('Register'!$A$6:$A$505,A230))</f>
        <v/>
      </c>
      <c r="H230" s="16" t="n"/>
      <c r="I230" s="16" t="n"/>
      <c r="J230" s="16" t="n"/>
      <c r="K230" s="16" t="n"/>
      <c r="L230" s="16" t="n"/>
      <c r="M230" s="16" t="n"/>
      <c r="N230" s="18" t="n"/>
      <c r="O230" s="16" t="n"/>
      <c r="P230" s="19">
        <f>IF(OR(N230="",O230=""),"",N230-O230-TA_SUB)</f>
        <v/>
      </c>
      <c r="Q230" s="18" t="n"/>
      <c r="R230" s="16" t="n"/>
      <c r="S230" s="18" t="n"/>
      <c r="T230" s="18" t="n"/>
      <c r="U230" s="16" t="n"/>
      <c r="V230" s="16" t="n"/>
      <c r="W230" s="18" t="n"/>
      <c r="X230" s="19">
        <f>IF(Q230="","",Q230+TA_SUB)</f>
        <v/>
      </c>
      <c r="Y230" s="15">
        <f>IF(Q230="","",IF(W230="",DATADATE,W230)-Q230)</f>
        <v/>
      </c>
      <c r="Z230" s="15">
        <f>IF(OR(X230="",W230&lt;&gt;""),"",IF(DATADATE&gt;X230,"OVERDUE",""))</f>
        <v/>
      </c>
      <c r="AA230" s="15">
        <f>IF(OR(W230="",X230=""),"",IF(W230&lt;=X230,"On time","Late"))</f>
        <v/>
      </c>
      <c r="AB230" s="15">
        <f>IF(A230="","",IF(W230="","UR",IF(V230="","UR",V230)))</f>
        <v/>
      </c>
      <c r="AC230" s="16" t="n"/>
      <c r="AD230" s="16" t="n"/>
      <c r="AE230" s="16" t="n"/>
    </row>
    <row r="231">
      <c r="A231" s="15">
        <f>IF(D231="","",PROJ&amp;"-"&amp;B231&amp;"-"&amp;C231&amp;"-"&amp;TEXT(D231,"0000"))</f>
        <v/>
      </c>
      <c r="B231" s="16" t="n"/>
      <c r="C231" s="16" t="n"/>
      <c r="D231" s="16" t="n"/>
      <c r="E231" s="17" t="n"/>
      <c r="F231" s="15">
        <f>IF(A231="","",IF(E231=_xlfn.MAXIFS('Register'!$E$6:$E$505,'Register'!$A$6:$A$505,A231),"Y","N"))</f>
        <v/>
      </c>
      <c r="G231" s="15">
        <f>IF(A231="","",COUNTIF('Register'!$A$6:$A$505,A231))</f>
        <v/>
      </c>
      <c r="H231" s="16" t="n"/>
      <c r="I231" s="16" t="n"/>
      <c r="J231" s="16" t="n"/>
      <c r="K231" s="16" t="n"/>
      <c r="L231" s="16" t="n"/>
      <c r="M231" s="16" t="n"/>
      <c r="N231" s="18" t="n"/>
      <c r="O231" s="16" t="n"/>
      <c r="P231" s="19">
        <f>IF(OR(N231="",O231=""),"",N231-O231-TA_SUB)</f>
        <v/>
      </c>
      <c r="Q231" s="18" t="n"/>
      <c r="R231" s="16" t="n"/>
      <c r="S231" s="18" t="n"/>
      <c r="T231" s="18" t="n"/>
      <c r="U231" s="16" t="n"/>
      <c r="V231" s="16" t="n"/>
      <c r="W231" s="18" t="n"/>
      <c r="X231" s="19">
        <f>IF(Q231="","",Q231+TA_SUB)</f>
        <v/>
      </c>
      <c r="Y231" s="15">
        <f>IF(Q231="","",IF(W231="",DATADATE,W231)-Q231)</f>
        <v/>
      </c>
      <c r="Z231" s="15">
        <f>IF(OR(X231="",W231&lt;&gt;""),"",IF(DATADATE&gt;X231,"OVERDUE",""))</f>
        <v/>
      </c>
      <c r="AA231" s="15">
        <f>IF(OR(W231="",X231=""),"",IF(W231&lt;=X231,"On time","Late"))</f>
        <v/>
      </c>
      <c r="AB231" s="15">
        <f>IF(A231="","",IF(W231="","UR",IF(V231="","UR",V231)))</f>
        <v/>
      </c>
      <c r="AC231" s="16" t="n"/>
      <c r="AD231" s="16" t="n"/>
      <c r="AE231" s="16" t="n"/>
    </row>
    <row r="232">
      <c r="A232" s="15">
        <f>IF(D232="","",PROJ&amp;"-"&amp;B232&amp;"-"&amp;C232&amp;"-"&amp;TEXT(D232,"0000"))</f>
        <v/>
      </c>
      <c r="B232" s="16" t="n"/>
      <c r="C232" s="16" t="n"/>
      <c r="D232" s="16" t="n"/>
      <c r="E232" s="17" t="n"/>
      <c r="F232" s="15">
        <f>IF(A232="","",IF(E232=_xlfn.MAXIFS('Register'!$E$6:$E$505,'Register'!$A$6:$A$505,A232),"Y","N"))</f>
        <v/>
      </c>
      <c r="G232" s="15">
        <f>IF(A232="","",COUNTIF('Register'!$A$6:$A$505,A232))</f>
        <v/>
      </c>
      <c r="H232" s="16" t="n"/>
      <c r="I232" s="16" t="n"/>
      <c r="J232" s="16" t="n"/>
      <c r="K232" s="16" t="n"/>
      <c r="L232" s="16" t="n"/>
      <c r="M232" s="16" t="n"/>
      <c r="N232" s="18" t="n"/>
      <c r="O232" s="16" t="n"/>
      <c r="P232" s="19">
        <f>IF(OR(N232="",O232=""),"",N232-O232-TA_SUB)</f>
        <v/>
      </c>
      <c r="Q232" s="18" t="n"/>
      <c r="R232" s="16" t="n"/>
      <c r="S232" s="18" t="n"/>
      <c r="T232" s="18" t="n"/>
      <c r="U232" s="16" t="n"/>
      <c r="V232" s="16" t="n"/>
      <c r="W232" s="18" t="n"/>
      <c r="X232" s="19">
        <f>IF(Q232="","",Q232+TA_SUB)</f>
        <v/>
      </c>
      <c r="Y232" s="15">
        <f>IF(Q232="","",IF(W232="",DATADATE,W232)-Q232)</f>
        <v/>
      </c>
      <c r="Z232" s="15">
        <f>IF(OR(X232="",W232&lt;&gt;""),"",IF(DATADATE&gt;X232,"OVERDUE",""))</f>
        <v/>
      </c>
      <c r="AA232" s="15">
        <f>IF(OR(W232="",X232=""),"",IF(W232&lt;=X232,"On time","Late"))</f>
        <v/>
      </c>
      <c r="AB232" s="15">
        <f>IF(A232="","",IF(W232="","UR",IF(V232="","UR",V232)))</f>
        <v/>
      </c>
      <c r="AC232" s="16" t="n"/>
      <c r="AD232" s="16" t="n"/>
      <c r="AE232" s="16" t="n"/>
    </row>
    <row r="233">
      <c r="A233" s="15">
        <f>IF(D233="","",PROJ&amp;"-"&amp;B233&amp;"-"&amp;C233&amp;"-"&amp;TEXT(D233,"0000"))</f>
        <v/>
      </c>
      <c r="B233" s="16" t="n"/>
      <c r="C233" s="16" t="n"/>
      <c r="D233" s="16" t="n"/>
      <c r="E233" s="17" t="n"/>
      <c r="F233" s="15">
        <f>IF(A233="","",IF(E233=_xlfn.MAXIFS('Register'!$E$6:$E$505,'Register'!$A$6:$A$505,A233),"Y","N"))</f>
        <v/>
      </c>
      <c r="G233" s="15">
        <f>IF(A233="","",COUNTIF('Register'!$A$6:$A$505,A233))</f>
        <v/>
      </c>
      <c r="H233" s="16" t="n"/>
      <c r="I233" s="16" t="n"/>
      <c r="J233" s="16" t="n"/>
      <c r="K233" s="16" t="n"/>
      <c r="L233" s="16" t="n"/>
      <c r="M233" s="16" t="n"/>
      <c r="N233" s="18" t="n"/>
      <c r="O233" s="16" t="n"/>
      <c r="P233" s="19">
        <f>IF(OR(N233="",O233=""),"",N233-O233-TA_SUB)</f>
        <v/>
      </c>
      <c r="Q233" s="18" t="n"/>
      <c r="R233" s="16" t="n"/>
      <c r="S233" s="18" t="n"/>
      <c r="T233" s="18" t="n"/>
      <c r="U233" s="16" t="n"/>
      <c r="V233" s="16" t="n"/>
      <c r="W233" s="18" t="n"/>
      <c r="X233" s="19">
        <f>IF(Q233="","",Q233+TA_SUB)</f>
        <v/>
      </c>
      <c r="Y233" s="15">
        <f>IF(Q233="","",IF(W233="",DATADATE,W233)-Q233)</f>
        <v/>
      </c>
      <c r="Z233" s="15">
        <f>IF(OR(X233="",W233&lt;&gt;""),"",IF(DATADATE&gt;X233,"OVERDUE",""))</f>
        <v/>
      </c>
      <c r="AA233" s="15">
        <f>IF(OR(W233="",X233=""),"",IF(W233&lt;=X233,"On time","Late"))</f>
        <v/>
      </c>
      <c r="AB233" s="15">
        <f>IF(A233="","",IF(W233="","UR",IF(V233="","UR",V233)))</f>
        <v/>
      </c>
      <c r="AC233" s="16" t="n"/>
      <c r="AD233" s="16" t="n"/>
      <c r="AE233" s="16" t="n"/>
    </row>
    <row r="234">
      <c r="A234" s="15">
        <f>IF(D234="","",PROJ&amp;"-"&amp;B234&amp;"-"&amp;C234&amp;"-"&amp;TEXT(D234,"0000"))</f>
        <v/>
      </c>
      <c r="B234" s="16" t="n"/>
      <c r="C234" s="16" t="n"/>
      <c r="D234" s="16" t="n"/>
      <c r="E234" s="17" t="n"/>
      <c r="F234" s="15">
        <f>IF(A234="","",IF(E234=_xlfn.MAXIFS('Register'!$E$6:$E$505,'Register'!$A$6:$A$505,A234),"Y","N"))</f>
        <v/>
      </c>
      <c r="G234" s="15">
        <f>IF(A234="","",COUNTIF('Register'!$A$6:$A$505,A234))</f>
        <v/>
      </c>
      <c r="H234" s="16" t="n"/>
      <c r="I234" s="16" t="n"/>
      <c r="J234" s="16" t="n"/>
      <c r="K234" s="16" t="n"/>
      <c r="L234" s="16" t="n"/>
      <c r="M234" s="16" t="n"/>
      <c r="N234" s="18" t="n"/>
      <c r="O234" s="16" t="n"/>
      <c r="P234" s="19">
        <f>IF(OR(N234="",O234=""),"",N234-O234-TA_SUB)</f>
        <v/>
      </c>
      <c r="Q234" s="18" t="n"/>
      <c r="R234" s="16" t="n"/>
      <c r="S234" s="18" t="n"/>
      <c r="T234" s="18" t="n"/>
      <c r="U234" s="16" t="n"/>
      <c r="V234" s="16" t="n"/>
      <c r="W234" s="18" t="n"/>
      <c r="X234" s="19">
        <f>IF(Q234="","",Q234+TA_SUB)</f>
        <v/>
      </c>
      <c r="Y234" s="15">
        <f>IF(Q234="","",IF(W234="",DATADATE,W234)-Q234)</f>
        <v/>
      </c>
      <c r="Z234" s="15">
        <f>IF(OR(X234="",W234&lt;&gt;""),"",IF(DATADATE&gt;X234,"OVERDUE",""))</f>
        <v/>
      </c>
      <c r="AA234" s="15">
        <f>IF(OR(W234="",X234=""),"",IF(W234&lt;=X234,"On time","Late"))</f>
        <v/>
      </c>
      <c r="AB234" s="15">
        <f>IF(A234="","",IF(W234="","UR",IF(V234="","UR",V234)))</f>
        <v/>
      </c>
      <c r="AC234" s="16" t="n"/>
      <c r="AD234" s="16" t="n"/>
      <c r="AE234" s="16" t="n"/>
    </row>
    <row r="235">
      <c r="A235" s="15">
        <f>IF(D235="","",PROJ&amp;"-"&amp;B235&amp;"-"&amp;C235&amp;"-"&amp;TEXT(D235,"0000"))</f>
        <v/>
      </c>
      <c r="B235" s="16" t="n"/>
      <c r="C235" s="16" t="n"/>
      <c r="D235" s="16" t="n"/>
      <c r="E235" s="17" t="n"/>
      <c r="F235" s="15">
        <f>IF(A235="","",IF(E235=_xlfn.MAXIFS('Register'!$E$6:$E$505,'Register'!$A$6:$A$505,A235),"Y","N"))</f>
        <v/>
      </c>
      <c r="G235" s="15">
        <f>IF(A235="","",COUNTIF('Register'!$A$6:$A$505,A235))</f>
        <v/>
      </c>
      <c r="H235" s="16" t="n"/>
      <c r="I235" s="16" t="n"/>
      <c r="J235" s="16" t="n"/>
      <c r="K235" s="16" t="n"/>
      <c r="L235" s="16" t="n"/>
      <c r="M235" s="16" t="n"/>
      <c r="N235" s="18" t="n"/>
      <c r="O235" s="16" t="n"/>
      <c r="P235" s="19">
        <f>IF(OR(N235="",O235=""),"",N235-O235-TA_SUB)</f>
        <v/>
      </c>
      <c r="Q235" s="18" t="n"/>
      <c r="R235" s="16" t="n"/>
      <c r="S235" s="18" t="n"/>
      <c r="T235" s="18" t="n"/>
      <c r="U235" s="16" t="n"/>
      <c r="V235" s="16" t="n"/>
      <c r="W235" s="18" t="n"/>
      <c r="X235" s="19">
        <f>IF(Q235="","",Q235+TA_SUB)</f>
        <v/>
      </c>
      <c r="Y235" s="15">
        <f>IF(Q235="","",IF(W235="",DATADATE,W235)-Q235)</f>
        <v/>
      </c>
      <c r="Z235" s="15">
        <f>IF(OR(X235="",W235&lt;&gt;""),"",IF(DATADATE&gt;X235,"OVERDUE",""))</f>
        <v/>
      </c>
      <c r="AA235" s="15">
        <f>IF(OR(W235="",X235=""),"",IF(W235&lt;=X235,"On time","Late"))</f>
        <v/>
      </c>
      <c r="AB235" s="15">
        <f>IF(A235="","",IF(W235="","UR",IF(V235="","UR",V235)))</f>
        <v/>
      </c>
      <c r="AC235" s="16" t="n"/>
      <c r="AD235" s="16" t="n"/>
      <c r="AE235" s="16" t="n"/>
    </row>
    <row r="236">
      <c r="A236" s="15">
        <f>IF(D236="","",PROJ&amp;"-"&amp;B236&amp;"-"&amp;C236&amp;"-"&amp;TEXT(D236,"0000"))</f>
        <v/>
      </c>
      <c r="B236" s="16" t="n"/>
      <c r="C236" s="16" t="n"/>
      <c r="D236" s="16" t="n"/>
      <c r="E236" s="17" t="n"/>
      <c r="F236" s="15">
        <f>IF(A236="","",IF(E236=_xlfn.MAXIFS('Register'!$E$6:$E$505,'Register'!$A$6:$A$505,A236),"Y","N"))</f>
        <v/>
      </c>
      <c r="G236" s="15">
        <f>IF(A236="","",COUNTIF('Register'!$A$6:$A$505,A236))</f>
        <v/>
      </c>
      <c r="H236" s="16" t="n"/>
      <c r="I236" s="16" t="n"/>
      <c r="J236" s="16" t="n"/>
      <c r="K236" s="16" t="n"/>
      <c r="L236" s="16" t="n"/>
      <c r="M236" s="16" t="n"/>
      <c r="N236" s="18" t="n"/>
      <c r="O236" s="16" t="n"/>
      <c r="P236" s="19">
        <f>IF(OR(N236="",O236=""),"",N236-O236-TA_SUB)</f>
        <v/>
      </c>
      <c r="Q236" s="18" t="n"/>
      <c r="R236" s="16" t="n"/>
      <c r="S236" s="18" t="n"/>
      <c r="T236" s="18" t="n"/>
      <c r="U236" s="16" t="n"/>
      <c r="V236" s="16" t="n"/>
      <c r="W236" s="18" t="n"/>
      <c r="X236" s="19">
        <f>IF(Q236="","",Q236+TA_SUB)</f>
        <v/>
      </c>
      <c r="Y236" s="15">
        <f>IF(Q236="","",IF(W236="",DATADATE,W236)-Q236)</f>
        <v/>
      </c>
      <c r="Z236" s="15">
        <f>IF(OR(X236="",W236&lt;&gt;""),"",IF(DATADATE&gt;X236,"OVERDUE",""))</f>
        <v/>
      </c>
      <c r="AA236" s="15">
        <f>IF(OR(W236="",X236=""),"",IF(W236&lt;=X236,"On time","Late"))</f>
        <v/>
      </c>
      <c r="AB236" s="15">
        <f>IF(A236="","",IF(W236="","UR",IF(V236="","UR",V236)))</f>
        <v/>
      </c>
      <c r="AC236" s="16" t="n"/>
      <c r="AD236" s="16" t="n"/>
      <c r="AE236" s="16" t="n"/>
    </row>
    <row r="237">
      <c r="A237" s="15">
        <f>IF(D237="","",PROJ&amp;"-"&amp;B237&amp;"-"&amp;C237&amp;"-"&amp;TEXT(D237,"0000"))</f>
        <v/>
      </c>
      <c r="B237" s="16" t="n"/>
      <c r="C237" s="16" t="n"/>
      <c r="D237" s="16" t="n"/>
      <c r="E237" s="17" t="n"/>
      <c r="F237" s="15">
        <f>IF(A237="","",IF(E237=_xlfn.MAXIFS('Register'!$E$6:$E$505,'Register'!$A$6:$A$505,A237),"Y","N"))</f>
        <v/>
      </c>
      <c r="G237" s="15">
        <f>IF(A237="","",COUNTIF('Register'!$A$6:$A$505,A237))</f>
        <v/>
      </c>
      <c r="H237" s="16" t="n"/>
      <c r="I237" s="16" t="n"/>
      <c r="J237" s="16" t="n"/>
      <c r="K237" s="16" t="n"/>
      <c r="L237" s="16" t="n"/>
      <c r="M237" s="16" t="n"/>
      <c r="N237" s="18" t="n"/>
      <c r="O237" s="16" t="n"/>
      <c r="P237" s="19">
        <f>IF(OR(N237="",O237=""),"",N237-O237-TA_SUB)</f>
        <v/>
      </c>
      <c r="Q237" s="18" t="n"/>
      <c r="R237" s="16" t="n"/>
      <c r="S237" s="18" t="n"/>
      <c r="T237" s="18" t="n"/>
      <c r="U237" s="16" t="n"/>
      <c r="V237" s="16" t="n"/>
      <c r="W237" s="18" t="n"/>
      <c r="X237" s="19">
        <f>IF(Q237="","",Q237+TA_SUB)</f>
        <v/>
      </c>
      <c r="Y237" s="15">
        <f>IF(Q237="","",IF(W237="",DATADATE,W237)-Q237)</f>
        <v/>
      </c>
      <c r="Z237" s="15">
        <f>IF(OR(X237="",W237&lt;&gt;""),"",IF(DATADATE&gt;X237,"OVERDUE",""))</f>
        <v/>
      </c>
      <c r="AA237" s="15">
        <f>IF(OR(W237="",X237=""),"",IF(W237&lt;=X237,"On time","Late"))</f>
        <v/>
      </c>
      <c r="AB237" s="15">
        <f>IF(A237="","",IF(W237="","UR",IF(V237="","UR",V237)))</f>
        <v/>
      </c>
      <c r="AC237" s="16" t="n"/>
      <c r="AD237" s="16" t="n"/>
      <c r="AE237" s="16" t="n"/>
    </row>
    <row r="238">
      <c r="A238" s="15">
        <f>IF(D238="","",PROJ&amp;"-"&amp;B238&amp;"-"&amp;C238&amp;"-"&amp;TEXT(D238,"0000"))</f>
        <v/>
      </c>
      <c r="B238" s="16" t="n"/>
      <c r="C238" s="16" t="n"/>
      <c r="D238" s="16" t="n"/>
      <c r="E238" s="17" t="n"/>
      <c r="F238" s="15">
        <f>IF(A238="","",IF(E238=_xlfn.MAXIFS('Register'!$E$6:$E$505,'Register'!$A$6:$A$505,A238),"Y","N"))</f>
        <v/>
      </c>
      <c r="G238" s="15">
        <f>IF(A238="","",COUNTIF('Register'!$A$6:$A$505,A238))</f>
        <v/>
      </c>
      <c r="H238" s="16" t="n"/>
      <c r="I238" s="16" t="n"/>
      <c r="J238" s="16" t="n"/>
      <c r="K238" s="16" t="n"/>
      <c r="L238" s="16" t="n"/>
      <c r="M238" s="16" t="n"/>
      <c r="N238" s="18" t="n"/>
      <c r="O238" s="16" t="n"/>
      <c r="P238" s="19">
        <f>IF(OR(N238="",O238=""),"",N238-O238-TA_SUB)</f>
        <v/>
      </c>
      <c r="Q238" s="18" t="n"/>
      <c r="R238" s="16" t="n"/>
      <c r="S238" s="18" t="n"/>
      <c r="T238" s="18" t="n"/>
      <c r="U238" s="16" t="n"/>
      <c r="V238" s="16" t="n"/>
      <c r="W238" s="18" t="n"/>
      <c r="X238" s="19">
        <f>IF(Q238="","",Q238+TA_SUB)</f>
        <v/>
      </c>
      <c r="Y238" s="15">
        <f>IF(Q238="","",IF(W238="",DATADATE,W238)-Q238)</f>
        <v/>
      </c>
      <c r="Z238" s="15">
        <f>IF(OR(X238="",W238&lt;&gt;""),"",IF(DATADATE&gt;X238,"OVERDUE",""))</f>
        <v/>
      </c>
      <c r="AA238" s="15">
        <f>IF(OR(W238="",X238=""),"",IF(W238&lt;=X238,"On time","Late"))</f>
        <v/>
      </c>
      <c r="AB238" s="15">
        <f>IF(A238="","",IF(W238="","UR",IF(V238="","UR",V238)))</f>
        <v/>
      </c>
      <c r="AC238" s="16" t="n"/>
      <c r="AD238" s="16" t="n"/>
      <c r="AE238" s="16" t="n"/>
    </row>
    <row r="239">
      <c r="A239" s="15">
        <f>IF(D239="","",PROJ&amp;"-"&amp;B239&amp;"-"&amp;C239&amp;"-"&amp;TEXT(D239,"0000"))</f>
        <v/>
      </c>
      <c r="B239" s="16" t="n"/>
      <c r="C239" s="16" t="n"/>
      <c r="D239" s="16" t="n"/>
      <c r="E239" s="17" t="n"/>
      <c r="F239" s="15">
        <f>IF(A239="","",IF(E239=_xlfn.MAXIFS('Register'!$E$6:$E$505,'Register'!$A$6:$A$505,A239),"Y","N"))</f>
        <v/>
      </c>
      <c r="G239" s="15">
        <f>IF(A239="","",COUNTIF('Register'!$A$6:$A$505,A239))</f>
        <v/>
      </c>
      <c r="H239" s="16" t="n"/>
      <c r="I239" s="16" t="n"/>
      <c r="J239" s="16" t="n"/>
      <c r="K239" s="16" t="n"/>
      <c r="L239" s="16" t="n"/>
      <c r="M239" s="16" t="n"/>
      <c r="N239" s="18" t="n"/>
      <c r="O239" s="16" t="n"/>
      <c r="P239" s="19">
        <f>IF(OR(N239="",O239=""),"",N239-O239-TA_SUB)</f>
        <v/>
      </c>
      <c r="Q239" s="18" t="n"/>
      <c r="R239" s="16" t="n"/>
      <c r="S239" s="18" t="n"/>
      <c r="T239" s="18" t="n"/>
      <c r="U239" s="16" t="n"/>
      <c r="V239" s="16" t="n"/>
      <c r="W239" s="18" t="n"/>
      <c r="X239" s="19">
        <f>IF(Q239="","",Q239+TA_SUB)</f>
        <v/>
      </c>
      <c r="Y239" s="15">
        <f>IF(Q239="","",IF(W239="",DATADATE,W239)-Q239)</f>
        <v/>
      </c>
      <c r="Z239" s="15">
        <f>IF(OR(X239="",W239&lt;&gt;""),"",IF(DATADATE&gt;X239,"OVERDUE",""))</f>
        <v/>
      </c>
      <c r="AA239" s="15">
        <f>IF(OR(W239="",X239=""),"",IF(W239&lt;=X239,"On time","Late"))</f>
        <v/>
      </c>
      <c r="AB239" s="15">
        <f>IF(A239="","",IF(W239="","UR",IF(V239="","UR",V239)))</f>
        <v/>
      </c>
      <c r="AC239" s="16" t="n"/>
      <c r="AD239" s="16" t="n"/>
      <c r="AE239" s="16" t="n"/>
    </row>
    <row r="240">
      <c r="A240" s="15">
        <f>IF(D240="","",PROJ&amp;"-"&amp;B240&amp;"-"&amp;C240&amp;"-"&amp;TEXT(D240,"0000"))</f>
        <v/>
      </c>
      <c r="B240" s="16" t="n"/>
      <c r="C240" s="16" t="n"/>
      <c r="D240" s="16" t="n"/>
      <c r="E240" s="17" t="n"/>
      <c r="F240" s="15">
        <f>IF(A240="","",IF(E240=_xlfn.MAXIFS('Register'!$E$6:$E$505,'Register'!$A$6:$A$505,A240),"Y","N"))</f>
        <v/>
      </c>
      <c r="G240" s="15">
        <f>IF(A240="","",COUNTIF('Register'!$A$6:$A$505,A240))</f>
        <v/>
      </c>
      <c r="H240" s="16" t="n"/>
      <c r="I240" s="16" t="n"/>
      <c r="J240" s="16" t="n"/>
      <c r="K240" s="16" t="n"/>
      <c r="L240" s="16" t="n"/>
      <c r="M240" s="16" t="n"/>
      <c r="N240" s="18" t="n"/>
      <c r="O240" s="16" t="n"/>
      <c r="P240" s="19">
        <f>IF(OR(N240="",O240=""),"",N240-O240-TA_SUB)</f>
        <v/>
      </c>
      <c r="Q240" s="18" t="n"/>
      <c r="R240" s="16" t="n"/>
      <c r="S240" s="18" t="n"/>
      <c r="T240" s="18" t="n"/>
      <c r="U240" s="16" t="n"/>
      <c r="V240" s="16" t="n"/>
      <c r="W240" s="18" t="n"/>
      <c r="X240" s="19">
        <f>IF(Q240="","",Q240+TA_SUB)</f>
        <v/>
      </c>
      <c r="Y240" s="15">
        <f>IF(Q240="","",IF(W240="",DATADATE,W240)-Q240)</f>
        <v/>
      </c>
      <c r="Z240" s="15">
        <f>IF(OR(X240="",W240&lt;&gt;""),"",IF(DATADATE&gt;X240,"OVERDUE",""))</f>
        <v/>
      </c>
      <c r="AA240" s="15">
        <f>IF(OR(W240="",X240=""),"",IF(W240&lt;=X240,"On time","Late"))</f>
        <v/>
      </c>
      <c r="AB240" s="15">
        <f>IF(A240="","",IF(W240="","UR",IF(V240="","UR",V240)))</f>
        <v/>
      </c>
      <c r="AC240" s="16" t="n"/>
      <c r="AD240" s="16" t="n"/>
      <c r="AE240" s="16" t="n"/>
    </row>
    <row r="241">
      <c r="A241" s="15">
        <f>IF(D241="","",PROJ&amp;"-"&amp;B241&amp;"-"&amp;C241&amp;"-"&amp;TEXT(D241,"0000"))</f>
        <v/>
      </c>
      <c r="B241" s="16" t="n"/>
      <c r="C241" s="16" t="n"/>
      <c r="D241" s="16" t="n"/>
      <c r="E241" s="17" t="n"/>
      <c r="F241" s="15">
        <f>IF(A241="","",IF(E241=_xlfn.MAXIFS('Register'!$E$6:$E$505,'Register'!$A$6:$A$505,A241),"Y","N"))</f>
        <v/>
      </c>
      <c r="G241" s="15">
        <f>IF(A241="","",COUNTIF('Register'!$A$6:$A$505,A241))</f>
        <v/>
      </c>
      <c r="H241" s="16" t="n"/>
      <c r="I241" s="16" t="n"/>
      <c r="J241" s="16" t="n"/>
      <c r="K241" s="16" t="n"/>
      <c r="L241" s="16" t="n"/>
      <c r="M241" s="16" t="n"/>
      <c r="N241" s="18" t="n"/>
      <c r="O241" s="16" t="n"/>
      <c r="P241" s="19">
        <f>IF(OR(N241="",O241=""),"",N241-O241-TA_SUB)</f>
        <v/>
      </c>
      <c r="Q241" s="18" t="n"/>
      <c r="R241" s="16" t="n"/>
      <c r="S241" s="18" t="n"/>
      <c r="T241" s="18" t="n"/>
      <c r="U241" s="16" t="n"/>
      <c r="V241" s="16" t="n"/>
      <c r="W241" s="18" t="n"/>
      <c r="X241" s="19">
        <f>IF(Q241="","",Q241+TA_SUB)</f>
        <v/>
      </c>
      <c r="Y241" s="15">
        <f>IF(Q241="","",IF(W241="",DATADATE,W241)-Q241)</f>
        <v/>
      </c>
      <c r="Z241" s="15">
        <f>IF(OR(X241="",W241&lt;&gt;""),"",IF(DATADATE&gt;X241,"OVERDUE",""))</f>
        <v/>
      </c>
      <c r="AA241" s="15">
        <f>IF(OR(W241="",X241=""),"",IF(W241&lt;=X241,"On time","Late"))</f>
        <v/>
      </c>
      <c r="AB241" s="15">
        <f>IF(A241="","",IF(W241="","UR",IF(V241="","UR",V241)))</f>
        <v/>
      </c>
      <c r="AC241" s="16" t="n"/>
      <c r="AD241" s="16" t="n"/>
      <c r="AE241" s="16" t="n"/>
    </row>
    <row r="242">
      <c r="A242" s="15">
        <f>IF(D242="","",PROJ&amp;"-"&amp;B242&amp;"-"&amp;C242&amp;"-"&amp;TEXT(D242,"0000"))</f>
        <v/>
      </c>
      <c r="B242" s="16" t="n"/>
      <c r="C242" s="16" t="n"/>
      <c r="D242" s="16" t="n"/>
      <c r="E242" s="17" t="n"/>
      <c r="F242" s="15">
        <f>IF(A242="","",IF(E242=_xlfn.MAXIFS('Register'!$E$6:$E$505,'Register'!$A$6:$A$505,A242),"Y","N"))</f>
        <v/>
      </c>
      <c r="G242" s="15">
        <f>IF(A242="","",COUNTIF('Register'!$A$6:$A$505,A242))</f>
        <v/>
      </c>
      <c r="H242" s="16" t="n"/>
      <c r="I242" s="16" t="n"/>
      <c r="J242" s="16" t="n"/>
      <c r="K242" s="16" t="n"/>
      <c r="L242" s="16" t="n"/>
      <c r="M242" s="16" t="n"/>
      <c r="N242" s="18" t="n"/>
      <c r="O242" s="16" t="n"/>
      <c r="P242" s="19">
        <f>IF(OR(N242="",O242=""),"",N242-O242-TA_SUB)</f>
        <v/>
      </c>
      <c r="Q242" s="18" t="n"/>
      <c r="R242" s="16" t="n"/>
      <c r="S242" s="18" t="n"/>
      <c r="T242" s="18" t="n"/>
      <c r="U242" s="16" t="n"/>
      <c r="V242" s="16" t="n"/>
      <c r="W242" s="18" t="n"/>
      <c r="X242" s="19">
        <f>IF(Q242="","",Q242+TA_SUB)</f>
        <v/>
      </c>
      <c r="Y242" s="15">
        <f>IF(Q242="","",IF(W242="",DATADATE,W242)-Q242)</f>
        <v/>
      </c>
      <c r="Z242" s="15">
        <f>IF(OR(X242="",W242&lt;&gt;""),"",IF(DATADATE&gt;X242,"OVERDUE",""))</f>
        <v/>
      </c>
      <c r="AA242" s="15">
        <f>IF(OR(W242="",X242=""),"",IF(W242&lt;=X242,"On time","Late"))</f>
        <v/>
      </c>
      <c r="AB242" s="15">
        <f>IF(A242="","",IF(W242="","UR",IF(V242="","UR",V242)))</f>
        <v/>
      </c>
      <c r="AC242" s="16" t="n"/>
      <c r="AD242" s="16" t="n"/>
      <c r="AE242" s="16" t="n"/>
    </row>
    <row r="243">
      <c r="A243" s="15">
        <f>IF(D243="","",PROJ&amp;"-"&amp;B243&amp;"-"&amp;C243&amp;"-"&amp;TEXT(D243,"0000"))</f>
        <v/>
      </c>
      <c r="B243" s="16" t="n"/>
      <c r="C243" s="16" t="n"/>
      <c r="D243" s="16" t="n"/>
      <c r="E243" s="17" t="n"/>
      <c r="F243" s="15">
        <f>IF(A243="","",IF(E243=_xlfn.MAXIFS('Register'!$E$6:$E$505,'Register'!$A$6:$A$505,A243),"Y","N"))</f>
        <v/>
      </c>
      <c r="G243" s="15">
        <f>IF(A243="","",COUNTIF('Register'!$A$6:$A$505,A243))</f>
        <v/>
      </c>
      <c r="H243" s="16" t="n"/>
      <c r="I243" s="16" t="n"/>
      <c r="J243" s="16" t="n"/>
      <c r="K243" s="16" t="n"/>
      <c r="L243" s="16" t="n"/>
      <c r="M243" s="16" t="n"/>
      <c r="N243" s="18" t="n"/>
      <c r="O243" s="16" t="n"/>
      <c r="P243" s="19">
        <f>IF(OR(N243="",O243=""),"",N243-O243-TA_SUB)</f>
        <v/>
      </c>
      <c r="Q243" s="18" t="n"/>
      <c r="R243" s="16" t="n"/>
      <c r="S243" s="18" t="n"/>
      <c r="T243" s="18" t="n"/>
      <c r="U243" s="16" t="n"/>
      <c r="V243" s="16" t="n"/>
      <c r="W243" s="18" t="n"/>
      <c r="X243" s="19">
        <f>IF(Q243="","",Q243+TA_SUB)</f>
        <v/>
      </c>
      <c r="Y243" s="15">
        <f>IF(Q243="","",IF(W243="",DATADATE,W243)-Q243)</f>
        <v/>
      </c>
      <c r="Z243" s="15">
        <f>IF(OR(X243="",W243&lt;&gt;""),"",IF(DATADATE&gt;X243,"OVERDUE",""))</f>
        <v/>
      </c>
      <c r="AA243" s="15">
        <f>IF(OR(W243="",X243=""),"",IF(W243&lt;=X243,"On time","Late"))</f>
        <v/>
      </c>
      <c r="AB243" s="15">
        <f>IF(A243="","",IF(W243="","UR",IF(V243="","UR",V243)))</f>
        <v/>
      </c>
      <c r="AC243" s="16" t="n"/>
      <c r="AD243" s="16" t="n"/>
      <c r="AE243" s="16" t="n"/>
    </row>
    <row r="244">
      <c r="A244" s="15">
        <f>IF(D244="","",PROJ&amp;"-"&amp;B244&amp;"-"&amp;C244&amp;"-"&amp;TEXT(D244,"0000"))</f>
        <v/>
      </c>
      <c r="B244" s="16" t="n"/>
      <c r="C244" s="16" t="n"/>
      <c r="D244" s="16" t="n"/>
      <c r="E244" s="17" t="n"/>
      <c r="F244" s="15">
        <f>IF(A244="","",IF(E244=_xlfn.MAXIFS('Register'!$E$6:$E$505,'Register'!$A$6:$A$505,A244),"Y","N"))</f>
        <v/>
      </c>
      <c r="G244" s="15">
        <f>IF(A244="","",COUNTIF('Register'!$A$6:$A$505,A244))</f>
        <v/>
      </c>
      <c r="H244" s="16" t="n"/>
      <c r="I244" s="16" t="n"/>
      <c r="J244" s="16" t="n"/>
      <c r="K244" s="16" t="n"/>
      <c r="L244" s="16" t="n"/>
      <c r="M244" s="16" t="n"/>
      <c r="N244" s="18" t="n"/>
      <c r="O244" s="16" t="n"/>
      <c r="P244" s="19">
        <f>IF(OR(N244="",O244=""),"",N244-O244-TA_SUB)</f>
        <v/>
      </c>
      <c r="Q244" s="18" t="n"/>
      <c r="R244" s="16" t="n"/>
      <c r="S244" s="18" t="n"/>
      <c r="T244" s="18" t="n"/>
      <c r="U244" s="16" t="n"/>
      <c r="V244" s="16" t="n"/>
      <c r="W244" s="18" t="n"/>
      <c r="X244" s="19">
        <f>IF(Q244="","",Q244+TA_SUB)</f>
        <v/>
      </c>
      <c r="Y244" s="15">
        <f>IF(Q244="","",IF(W244="",DATADATE,W244)-Q244)</f>
        <v/>
      </c>
      <c r="Z244" s="15">
        <f>IF(OR(X244="",W244&lt;&gt;""),"",IF(DATADATE&gt;X244,"OVERDUE",""))</f>
        <v/>
      </c>
      <c r="AA244" s="15">
        <f>IF(OR(W244="",X244=""),"",IF(W244&lt;=X244,"On time","Late"))</f>
        <v/>
      </c>
      <c r="AB244" s="15">
        <f>IF(A244="","",IF(W244="","UR",IF(V244="","UR",V244)))</f>
        <v/>
      </c>
      <c r="AC244" s="16" t="n"/>
      <c r="AD244" s="16" t="n"/>
      <c r="AE244" s="16" t="n"/>
    </row>
    <row r="245">
      <c r="A245" s="15">
        <f>IF(D245="","",PROJ&amp;"-"&amp;B245&amp;"-"&amp;C245&amp;"-"&amp;TEXT(D245,"0000"))</f>
        <v/>
      </c>
      <c r="B245" s="16" t="n"/>
      <c r="C245" s="16" t="n"/>
      <c r="D245" s="16" t="n"/>
      <c r="E245" s="17" t="n"/>
      <c r="F245" s="15">
        <f>IF(A245="","",IF(E245=_xlfn.MAXIFS('Register'!$E$6:$E$505,'Register'!$A$6:$A$505,A245),"Y","N"))</f>
        <v/>
      </c>
      <c r="G245" s="15">
        <f>IF(A245="","",COUNTIF('Register'!$A$6:$A$505,A245))</f>
        <v/>
      </c>
      <c r="H245" s="16" t="n"/>
      <c r="I245" s="16" t="n"/>
      <c r="J245" s="16" t="n"/>
      <c r="K245" s="16" t="n"/>
      <c r="L245" s="16" t="n"/>
      <c r="M245" s="16" t="n"/>
      <c r="N245" s="18" t="n"/>
      <c r="O245" s="16" t="n"/>
      <c r="P245" s="19">
        <f>IF(OR(N245="",O245=""),"",N245-O245-TA_SUB)</f>
        <v/>
      </c>
      <c r="Q245" s="18" t="n"/>
      <c r="R245" s="16" t="n"/>
      <c r="S245" s="18" t="n"/>
      <c r="T245" s="18" t="n"/>
      <c r="U245" s="16" t="n"/>
      <c r="V245" s="16" t="n"/>
      <c r="W245" s="18" t="n"/>
      <c r="X245" s="19">
        <f>IF(Q245="","",Q245+TA_SUB)</f>
        <v/>
      </c>
      <c r="Y245" s="15">
        <f>IF(Q245="","",IF(W245="",DATADATE,W245)-Q245)</f>
        <v/>
      </c>
      <c r="Z245" s="15">
        <f>IF(OR(X245="",W245&lt;&gt;""),"",IF(DATADATE&gt;X245,"OVERDUE",""))</f>
        <v/>
      </c>
      <c r="AA245" s="15">
        <f>IF(OR(W245="",X245=""),"",IF(W245&lt;=X245,"On time","Late"))</f>
        <v/>
      </c>
      <c r="AB245" s="15">
        <f>IF(A245="","",IF(W245="","UR",IF(V245="","UR",V245)))</f>
        <v/>
      </c>
      <c r="AC245" s="16" t="n"/>
      <c r="AD245" s="16" t="n"/>
      <c r="AE245" s="16" t="n"/>
    </row>
    <row r="246">
      <c r="A246" s="15">
        <f>IF(D246="","",PROJ&amp;"-"&amp;B246&amp;"-"&amp;C246&amp;"-"&amp;TEXT(D246,"0000"))</f>
        <v/>
      </c>
      <c r="B246" s="16" t="n"/>
      <c r="C246" s="16" t="n"/>
      <c r="D246" s="16" t="n"/>
      <c r="E246" s="17" t="n"/>
      <c r="F246" s="15">
        <f>IF(A246="","",IF(E246=_xlfn.MAXIFS('Register'!$E$6:$E$505,'Register'!$A$6:$A$505,A246),"Y","N"))</f>
        <v/>
      </c>
      <c r="G246" s="15">
        <f>IF(A246="","",COUNTIF('Register'!$A$6:$A$505,A246))</f>
        <v/>
      </c>
      <c r="H246" s="16" t="n"/>
      <c r="I246" s="16" t="n"/>
      <c r="J246" s="16" t="n"/>
      <c r="K246" s="16" t="n"/>
      <c r="L246" s="16" t="n"/>
      <c r="M246" s="16" t="n"/>
      <c r="N246" s="18" t="n"/>
      <c r="O246" s="16" t="n"/>
      <c r="P246" s="19">
        <f>IF(OR(N246="",O246=""),"",N246-O246-TA_SUB)</f>
        <v/>
      </c>
      <c r="Q246" s="18" t="n"/>
      <c r="R246" s="16" t="n"/>
      <c r="S246" s="18" t="n"/>
      <c r="T246" s="18" t="n"/>
      <c r="U246" s="16" t="n"/>
      <c r="V246" s="16" t="n"/>
      <c r="W246" s="18" t="n"/>
      <c r="X246" s="19">
        <f>IF(Q246="","",Q246+TA_SUB)</f>
        <v/>
      </c>
      <c r="Y246" s="15">
        <f>IF(Q246="","",IF(W246="",DATADATE,W246)-Q246)</f>
        <v/>
      </c>
      <c r="Z246" s="15">
        <f>IF(OR(X246="",W246&lt;&gt;""),"",IF(DATADATE&gt;X246,"OVERDUE",""))</f>
        <v/>
      </c>
      <c r="AA246" s="15">
        <f>IF(OR(W246="",X246=""),"",IF(W246&lt;=X246,"On time","Late"))</f>
        <v/>
      </c>
      <c r="AB246" s="15">
        <f>IF(A246="","",IF(W246="","UR",IF(V246="","UR",V246)))</f>
        <v/>
      </c>
      <c r="AC246" s="16" t="n"/>
      <c r="AD246" s="16" t="n"/>
      <c r="AE246" s="16" t="n"/>
    </row>
    <row r="247">
      <c r="A247" s="15">
        <f>IF(D247="","",PROJ&amp;"-"&amp;B247&amp;"-"&amp;C247&amp;"-"&amp;TEXT(D247,"0000"))</f>
        <v/>
      </c>
      <c r="B247" s="16" t="n"/>
      <c r="C247" s="16" t="n"/>
      <c r="D247" s="16" t="n"/>
      <c r="E247" s="17" t="n"/>
      <c r="F247" s="15">
        <f>IF(A247="","",IF(E247=_xlfn.MAXIFS('Register'!$E$6:$E$505,'Register'!$A$6:$A$505,A247),"Y","N"))</f>
        <v/>
      </c>
      <c r="G247" s="15">
        <f>IF(A247="","",COUNTIF('Register'!$A$6:$A$505,A247))</f>
        <v/>
      </c>
      <c r="H247" s="16" t="n"/>
      <c r="I247" s="16" t="n"/>
      <c r="J247" s="16" t="n"/>
      <c r="K247" s="16" t="n"/>
      <c r="L247" s="16" t="n"/>
      <c r="M247" s="16" t="n"/>
      <c r="N247" s="18" t="n"/>
      <c r="O247" s="16" t="n"/>
      <c r="P247" s="19">
        <f>IF(OR(N247="",O247=""),"",N247-O247-TA_SUB)</f>
        <v/>
      </c>
      <c r="Q247" s="18" t="n"/>
      <c r="R247" s="16" t="n"/>
      <c r="S247" s="18" t="n"/>
      <c r="T247" s="18" t="n"/>
      <c r="U247" s="16" t="n"/>
      <c r="V247" s="16" t="n"/>
      <c r="W247" s="18" t="n"/>
      <c r="X247" s="19">
        <f>IF(Q247="","",Q247+TA_SUB)</f>
        <v/>
      </c>
      <c r="Y247" s="15">
        <f>IF(Q247="","",IF(W247="",DATADATE,W247)-Q247)</f>
        <v/>
      </c>
      <c r="Z247" s="15">
        <f>IF(OR(X247="",W247&lt;&gt;""),"",IF(DATADATE&gt;X247,"OVERDUE",""))</f>
        <v/>
      </c>
      <c r="AA247" s="15">
        <f>IF(OR(W247="",X247=""),"",IF(W247&lt;=X247,"On time","Late"))</f>
        <v/>
      </c>
      <c r="AB247" s="15">
        <f>IF(A247="","",IF(W247="","UR",IF(V247="","UR",V247)))</f>
        <v/>
      </c>
      <c r="AC247" s="16" t="n"/>
      <c r="AD247" s="16" t="n"/>
      <c r="AE247" s="16" t="n"/>
    </row>
    <row r="248">
      <c r="A248" s="15">
        <f>IF(D248="","",PROJ&amp;"-"&amp;B248&amp;"-"&amp;C248&amp;"-"&amp;TEXT(D248,"0000"))</f>
        <v/>
      </c>
      <c r="B248" s="16" t="n"/>
      <c r="C248" s="16" t="n"/>
      <c r="D248" s="16" t="n"/>
      <c r="E248" s="17" t="n"/>
      <c r="F248" s="15">
        <f>IF(A248="","",IF(E248=_xlfn.MAXIFS('Register'!$E$6:$E$505,'Register'!$A$6:$A$505,A248),"Y","N"))</f>
        <v/>
      </c>
      <c r="G248" s="15">
        <f>IF(A248="","",COUNTIF('Register'!$A$6:$A$505,A248))</f>
        <v/>
      </c>
      <c r="H248" s="16" t="n"/>
      <c r="I248" s="16" t="n"/>
      <c r="J248" s="16" t="n"/>
      <c r="K248" s="16" t="n"/>
      <c r="L248" s="16" t="n"/>
      <c r="M248" s="16" t="n"/>
      <c r="N248" s="18" t="n"/>
      <c r="O248" s="16" t="n"/>
      <c r="P248" s="19">
        <f>IF(OR(N248="",O248=""),"",N248-O248-TA_SUB)</f>
        <v/>
      </c>
      <c r="Q248" s="18" t="n"/>
      <c r="R248" s="16" t="n"/>
      <c r="S248" s="18" t="n"/>
      <c r="T248" s="18" t="n"/>
      <c r="U248" s="16" t="n"/>
      <c r="V248" s="16" t="n"/>
      <c r="W248" s="18" t="n"/>
      <c r="X248" s="19">
        <f>IF(Q248="","",Q248+TA_SUB)</f>
        <v/>
      </c>
      <c r="Y248" s="15">
        <f>IF(Q248="","",IF(W248="",DATADATE,W248)-Q248)</f>
        <v/>
      </c>
      <c r="Z248" s="15">
        <f>IF(OR(X248="",W248&lt;&gt;""),"",IF(DATADATE&gt;X248,"OVERDUE",""))</f>
        <v/>
      </c>
      <c r="AA248" s="15">
        <f>IF(OR(W248="",X248=""),"",IF(W248&lt;=X248,"On time","Late"))</f>
        <v/>
      </c>
      <c r="AB248" s="15">
        <f>IF(A248="","",IF(W248="","UR",IF(V248="","UR",V248)))</f>
        <v/>
      </c>
      <c r="AC248" s="16" t="n"/>
      <c r="AD248" s="16" t="n"/>
      <c r="AE248" s="16" t="n"/>
    </row>
    <row r="249">
      <c r="A249" s="15">
        <f>IF(D249="","",PROJ&amp;"-"&amp;B249&amp;"-"&amp;C249&amp;"-"&amp;TEXT(D249,"0000"))</f>
        <v/>
      </c>
      <c r="B249" s="16" t="n"/>
      <c r="C249" s="16" t="n"/>
      <c r="D249" s="16" t="n"/>
      <c r="E249" s="17" t="n"/>
      <c r="F249" s="15">
        <f>IF(A249="","",IF(E249=_xlfn.MAXIFS('Register'!$E$6:$E$505,'Register'!$A$6:$A$505,A249),"Y","N"))</f>
        <v/>
      </c>
      <c r="G249" s="15">
        <f>IF(A249="","",COUNTIF('Register'!$A$6:$A$505,A249))</f>
        <v/>
      </c>
      <c r="H249" s="16" t="n"/>
      <c r="I249" s="16" t="n"/>
      <c r="J249" s="16" t="n"/>
      <c r="K249" s="16" t="n"/>
      <c r="L249" s="16" t="n"/>
      <c r="M249" s="16" t="n"/>
      <c r="N249" s="18" t="n"/>
      <c r="O249" s="16" t="n"/>
      <c r="P249" s="19">
        <f>IF(OR(N249="",O249=""),"",N249-O249-TA_SUB)</f>
        <v/>
      </c>
      <c r="Q249" s="18" t="n"/>
      <c r="R249" s="16" t="n"/>
      <c r="S249" s="18" t="n"/>
      <c r="T249" s="18" t="n"/>
      <c r="U249" s="16" t="n"/>
      <c r="V249" s="16" t="n"/>
      <c r="W249" s="18" t="n"/>
      <c r="X249" s="19">
        <f>IF(Q249="","",Q249+TA_SUB)</f>
        <v/>
      </c>
      <c r="Y249" s="15">
        <f>IF(Q249="","",IF(W249="",DATADATE,W249)-Q249)</f>
        <v/>
      </c>
      <c r="Z249" s="15">
        <f>IF(OR(X249="",W249&lt;&gt;""),"",IF(DATADATE&gt;X249,"OVERDUE",""))</f>
        <v/>
      </c>
      <c r="AA249" s="15">
        <f>IF(OR(W249="",X249=""),"",IF(W249&lt;=X249,"On time","Late"))</f>
        <v/>
      </c>
      <c r="AB249" s="15">
        <f>IF(A249="","",IF(W249="","UR",IF(V249="","UR",V249)))</f>
        <v/>
      </c>
      <c r="AC249" s="16" t="n"/>
      <c r="AD249" s="16" t="n"/>
      <c r="AE249" s="16" t="n"/>
    </row>
    <row r="250">
      <c r="A250" s="15">
        <f>IF(D250="","",PROJ&amp;"-"&amp;B250&amp;"-"&amp;C250&amp;"-"&amp;TEXT(D250,"0000"))</f>
        <v/>
      </c>
      <c r="B250" s="16" t="n"/>
      <c r="C250" s="16" t="n"/>
      <c r="D250" s="16" t="n"/>
      <c r="E250" s="17" t="n"/>
      <c r="F250" s="15">
        <f>IF(A250="","",IF(E250=_xlfn.MAXIFS('Register'!$E$6:$E$505,'Register'!$A$6:$A$505,A250),"Y","N"))</f>
        <v/>
      </c>
      <c r="G250" s="15">
        <f>IF(A250="","",COUNTIF('Register'!$A$6:$A$505,A250))</f>
        <v/>
      </c>
      <c r="H250" s="16" t="n"/>
      <c r="I250" s="16" t="n"/>
      <c r="J250" s="16" t="n"/>
      <c r="K250" s="16" t="n"/>
      <c r="L250" s="16" t="n"/>
      <c r="M250" s="16" t="n"/>
      <c r="N250" s="18" t="n"/>
      <c r="O250" s="16" t="n"/>
      <c r="P250" s="19">
        <f>IF(OR(N250="",O250=""),"",N250-O250-TA_SUB)</f>
        <v/>
      </c>
      <c r="Q250" s="18" t="n"/>
      <c r="R250" s="16" t="n"/>
      <c r="S250" s="18" t="n"/>
      <c r="T250" s="18" t="n"/>
      <c r="U250" s="16" t="n"/>
      <c r="V250" s="16" t="n"/>
      <c r="W250" s="18" t="n"/>
      <c r="X250" s="19">
        <f>IF(Q250="","",Q250+TA_SUB)</f>
        <v/>
      </c>
      <c r="Y250" s="15">
        <f>IF(Q250="","",IF(W250="",DATADATE,W250)-Q250)</f>
        <v/>
      </c>
      <c r="Z250" s="15">
        <f>IF(OR(X250="",W250&lt;&gt;""),"",IF(DATADATE&gt;X250,"OVERDUE",""))</f>
        <v/>
      </c>
      <c r="AA250" s="15">
        <f>IF(OR(W250="",X250=""),"",IF(W250&lt;=X250,"On time","Late"))</f>
        <v/>
      </c>
      <c r="AB250" s="15">
        <f>IF(A250="","",IF(W250="","UR",IF(V250="","UR",V250)))</f>
        <v/>
      </c>
      <c r="AC250" s="16" t="n"/>
      <c r="AD250" s="16" t="n"/>
      <c r="AE250" s="16" t="n"/>
    </row>
    <row r="251">
      <c r="A251" s="15">
        <f>IF(D251="","",PROJ&amp;"-"&amp;B251&amp;"-"&amp;C251&amp;"-"&amp;TEXT(D251,"0000"))</f>
        <v/>
      </c>
      <c r="B251" s="16" t="n"/>
      <c r="C251" s="16" t="n"/>
      <c r="D251" s="16" t="n"/>
      <c r="E251" s="17" t="n"/>
      <c r="F251" s="15">
        <f>IF(A251="","",IF(E251=_xlfn.MAXIFS('Register'!$E$6:$E$505,'Register'!$A$6:$A$505,A251),"Y","N"))</f>
        <v/>
      </c>
      <c r="G251" s="15">
        <f>IF(A251="","",COUNTIF('Register'!$A$6:$A$505,A251))</f>
        <v/>
      </c>
      <c r="H251" s="16" t="n"/>
      <c r="I251" s="16" t="n"/>
      <c r="J251" s="16" t="n"/>
      <c r="K251" s="16" t="n"/>
      <c r="L251" s="16" t="n"/>
      <c r="M251" s="16" t="n"/>
      <c r="N251" s="18" t="n"/>
      <c r="O251" s="16" t="n"/>
      <c r="P251" s="19">
        <f>IF(OR(N251="",O251=""),"",N251-O251-TA_SUB)</f>
        <v/>
      </c>
      <c r="Q251" s="18" t="n"/>
      <c r="R251" s="16" t="n"/>
      <c r="S251" s="18" t="n"/>
      <c r="T251" s="18" t="n"/>
      <c r="U251" s="16" t="n"/>
      <c r="V251" s="16" t="n"/>
      <c r="W251" s="18" t="n"/>
      <c r="X251" s="19">
        <f>IF(Q251="","",Q251+TA_SUB)</f>
        <v/>
      </c>
      <c r="Y251" s="15">
        <f>IF(Q251="","",IF(W251="",DATADATE,W251)-Q251)</f>
        <v/>
      </c>
      <c r="Z251" s="15">
        <f>IF(OR(X251="",W251&lt;&gt;""),"",IF(DATADATE&gt;X251,"OVERDUE",""))</f>
        <v/>
      </c>
      <c r="AA251" s="15">
        <f>IF(OR(W251="",X251=""),"",IF(W251&lt;=X251,"On time","Late"))</f>
        <v/>
      </c>
      <c r="AB251" s="15">
        <f>IF(A251="","",IF(W251="","UR",IF(V251="","UR",V251)))</f>
        <v/>
      </c>
      <c r="AC251" s="16" t="n"/>
      <c r="AD251" s="16" t="n"/>
      <c r="AE251" s="16" t="n"/>
    </row>
    <row r="252">
      <c r="A252" s="15">
        <f>IF(D252="","",PROJ&amp;"-"&amp;B252&amp;"-"&amp;C252&amp;"-"&amp;TEXT(D252,"0000"))</f>
        <v/>
      </c>
      <c r="B252" s="16" t="n"/>
      <c r="C252" s="16" t="n"/>
      <c r="D252" s="16" t="n"/>
      <c r="E252" s="17" t="n"/>
      <c r="F252" s="15">
        <f>IF(A252="","",IF(E252=_xlfn.MAXIFS('Register'!$E$6:$E$505,'Register'!$A$6:$A$505,A252),"Y","N"))</f>
        <v/>
      </c>
      <c r="G252" s="15">
        <f>IF(A252="","",COUNTIF('Register'!$A$6:$A$505,A252))</f>
        <v/>
      </c>
      <c r="H252" s="16" t="n"/>
      <c r="I252" s="16" t="n"/>
      <c r="J252" s="16" t="n"/>
      <c r="K252" s="16" t="n"/>
      <c r="L252" s="16" t="n"/>
      <c r="M252" s="16" t="n"/>
      <c r="N252" s="18" t="n"/>
      <c r="O252" s="16" t="n"/>
      <c r="P252" s="19">
        <f>IF(OR(N252="",O252=""),"",N252-O252-TA_SUB)</f>
        <v/>
      </c>
      <c r="Q252" s="18" t="n"/>
      <c r="R252" s="16" t="n"/>
      <c r="S252" s="18" t="n"/>
      <c r="T252" s="18" t="n"/>
      <c r="U252" s="16" t="n"/>
      <c r="V252" s="16" t="n"/>
      <c r="W252" s="18" t="n"/>
      <c r="X252" s="19">
        <f>IF(Q252="","",Q252+TA_SUB)</f>
        <v/>
      </c>
      <c r="Y252" s="15">
        <f>IF(Q252="","",IF(W252="",DATADATE,W252)-Q252)</f>
        <v/>
      </c>
      <c r="Z252" s="15">
        <f>IF(OR(X252="",W252&lt;&gt;""),"",IF(DATADATE&gt;X252,"OVERDUE",""))</f>
        <v/>
      </c>
      <c r="AA252" s="15">
        <f>IF(OR(W252="",X252=""),"",IF(W252&lt;=X252,"On time","Late"))</f>
        <v/>
      </c>
      <c r="AB252" s="15">
        <f>IF(A252="","",IF(W252="","UR",IF(V252="","UR",V252)))</f>
        <v/>
      </c>
      <c r="AC252" s="16" t="n"/>
      <c r="AD252" s="16" t="n"/>
      <c r="AE252" s="16" t="n"/>
    </row>
    <row r="253">
      <c r="A253" s="15">
        <f>IF(D253="","",PROJ&amp;"-"&amp;B253&amp;"-"&amp;C253&amp;"-"&amp;TEXT(D253,"0000"))</f>
        <v/>
      </c>
      <c r="B253" s="16" t="n"/>
      <c r="C253" s="16" t="n"/>
      <c r="D253" s="16" t="n"/>
      <c r="E253" s="17" t="n"/>
      <c r="F253" s="15">
        <f>IF(A253="","",IF(E253=_xlfn.MAXIFS('Register'!$E$6:$E$505,'Register'!$A$6:$A$505,A253),"Y","N"))</f>
        <v/>
      </c>
      <c r="G253" s="15">
        <f>IF(A253="","",COUNTIF('Register'!$A$6:$A$505,A253))</f>
        <v/>
      </c>
      <c r="H253" s="16" t="n"/>
      <c r="I253" s="16" t="n"/>
      <c r="J253" s="16" t="n"/>
      <c r="K253" s="16" t="n"/>
      <c r="L253" s="16" t="n"/>
      <c r="M253" s="16" t="n"/>
      <c r="N253" s="18" t="n"/>
      <c r="O253" s="16" t="n"/>
      <c r="P253" s="19">
        <f>IF(OR(N253="",O253=""),"",N253-O253-TA_SUB)</f>
        <v/>
      </c>
      <c r="Q253" s="18" t="n"/>
      <c r="R253" s="16" t="n"/>
      <c r="S253" s="18" t="n"/>
      <c r="T253" s="18" t="n"/>
      <c r="U253" s="16" t="n"/>
      <c r="V253" s="16" t="n"/>
      <c r="W253" s="18" t="n"/>
      <c r="X253" s="19">
        <f>IF(Q253="","",Q253+TA_SUB)</f>
        <v/>
      </c>
      <c r="Y253" s="15">
        <f>IF(Q253="","",IF(W253="",DATADATE,W253)-Q253)</f>
        <v/>
      </c>
      <c r="Z253" s="15">
        <f>IF(OR(X253="",W253&lt;&gt;""),"",IF(DATADATE&gt;X253,"OVERDUE",""))</f>
        <v/>
      </c>
      <c r="AA253" s="15">
        <f>IF(OR(W253="",X253=""),"",IF(W253&lt;=X253,"On time","Late"))</f>
        <v/>
      </c>
      <c r="AB253" s="15">
        <f>IF(A253="","",IF(W253="","UR",IF(V253="","UR",V253)))</f>
        <v/>
      </c>
      <c r="AC253" s="16" t="n"/>
      <c r="AD253" s="16" t="n"/>
      <c r="AE253" s="16" t="n"/>
    </row>
    <row r="254">
      <c r="A254" s="15">
        <f>IF(D254="","",PROJ&amp;"-"&amp;B254&amp;"-"&amp;C254&amp;"-"&amp;TEXT(D254,"0000"))</f>
        <v/>
      </c>
      <c r="B254" s="16" t="n"/>
      <c r="C254" s="16" t="n"/>
      <c r="D254" s="16" t="n"/>
      <c r="E254" s="17" t="n"/>
      <c r="F254" s="15">
        <f>IF(A254="","",IF(E254=_xlfn.MAXIFS('Register'!$E$6:$E$505,'Register'!$A$6:$A$505,A254),"Y","N"))</f>
        <v/>
      </c>
      <c r="G254" s="15">
        <f>IF(A254="","",COUNTIF('Register'!$A$6:$A$505,A254))</f>
        <v/>
      </c>
      <c r="H254" s="16" t="n"/>
      <c r="I254" s="16" t="n"/>
      <c r="J254" s="16" t="n"/>
      <c r="K254" s="16" t="n"/>
      <c r="L254" s="16" t="n"/>
      <c r="M254" s="16" t="n"/>
      <c r="N254" s="18" t="n"/>
      <c r="O254" s="16" t="n"/>
      <c r="P254" s="19">
        <f>IF(OR(N254="",O254=""),"",N254-O254-TA_SUB)</f>
        <v/>
      </c>
      <c r="Q254" s="18" t="n"/>
      <c r="R254" s="16" t="n"/>
      <c r="S254" s="18" t="n"/>
      <c r="T254" s="18" t="n"/>
      <c r="U254" s="16" t="n"/>
      <c r="V254" s="16" t="n"/>
      <c r="W254" s="18" t="n"/>
      <c r="X254" s="19">
        <f>IF(Q254="","",Q254+TA_SUB)</f>
        <v/>
      </c>
      <c r="Y254" s="15">
        <f>IF(Q254="","",IF(W254="",DATADATE,W254)-Q254)</f>
        <v/>
      </c>
      <c r="Z254" s="15">
        <f>IF(OR(X254="",W254&lt;&gt;""),"",IF(DATADATE&gt;X254,"OVERDUE",""))</f>
        <v/>
      </c>
      <c r="AA254" s="15">
        <f>IF(OR(W254="",X254=""),"",IF(W254&lt;=X254,"On time","Late"))</f>
        <v/>
      </c>
      <c r="AB254" s="15">
        <f>IF(A254="","",IF(W254="","UR",IF(V254="","UR",V254)))</f>
        <v/>
      </c>
      <c r="AC254" s="16" t="n"/>
      <c r="AD254" s="16" t="n"/>
      <c r="AE254" s="16" t="n"/>
    </row>
    <row r="255">
      <c r="A255" s="15">
        <f>IF(D255="","",PROJ&amp;"-"&amp;B255&amp;"-"&amp;C255&amp;"-"&amp;TEXT(D255,"0000"))</f>
        <v/>
      </c>
      <c r="B255" s="16" t="n"/>
      <c r="C255" s="16" t="n"/>
      <c r="D255" s="16" t="n"/>
      <c r="E255" s="17" t="n"/>
      <c r="F255" s="15">
        <f>IF(A255="","",IF(E255=_xlfn.MAXIFS('Register'!$E$6:$E$505,'Register'!$A$6:$A$505,A255),"Y","N"))</f>
        <v/>
      </c>
      <c r="G255" s="15">
        <f>IF(A255="","",COUNTIF('Register'!$A$6:$A$505,A255))</f>
        <v/>
      </c>
      <c r="H255" s="16" t="n"/>
      <c r="I255" s="16" t="n"/>
      <c r="J255" s="16" t="n"/>
      <c r="K255" s="16" t="n"/>
      <c r="L255" s="16" t="n"/>
      <c r="M255" s="16" t="n"/>
      <c r="N255" s="18" t="n"/>
      <c r="O255" s="16" t="n"/>
      <c r="P255" s="19">
        <f>IF(OR(N255="",O255=""),"",N255-O255-TA_SUB)</f>
        <v/>
      </c>
      <c r="Q255" s="18" t="n"/>
      <c r="R255" s="16" t="n"/>
      <c r="S255" s="18" t="n"/>
      <c r="T255" s="18" t="n"/>
      <c r="U255" s="16" t="n"/>
      <c r="V255" s="16" t="n"/>
      <c r="W255" s="18" t="n"/>
      <c r="X255" s="19">
        <f>IF(Q255="","",Q255+TA_SUB)</f>
        <v/>
      </c>
      <c r="Y255" s="15">
        <f>IF(Q255="","",IF(W255="",DATADATE,W255)-Q255)</f>
        <v/>
      </c>
      <c r="Z255" s="15">
        <f>IF(OR(X255="",W255&lt;&gt;""),"",IF(DATADATE&gt;X255,"OVERDUE",""))</f>
        <v/>
      </c>
      <c r="AA255" s="15">
        <f>IF(OR(W255="",X255=""),"",IF(W255&lt;=X255,"On time","Late"))</f>
        <v/>
      </c>
      <c r="AB255" s="15">
        <f>IF(A255="","",IF(W255="","UR",IF(V255="","UR",V255)))</f>
        <v/>
      </c>
      <c r="AC255" s="16" t="n"/>
      <c r="AD255" s="16" t="n"/>
      <c r="AE255" s="16" t="n"/>
    </row>
    <row r="256">
      <c r="A256" s="15">
        <f>IF(D256="","",PROJ&amp;"-"&amp;B256&amp;"-"&amp;C256&amp;"-"&amp;TEXT(D256,"0000"))</f>
        <v/>
      </c>
      <c r="B256" s="16" t="n"/>
      <c r="C256" s="16" t="n"/>
      <c r="D256" s="16" t="n"/>
      <c r="E256" s="17" t="n"/>
      <c r="F256" s="15">
        <f>IF(A256="","",IF(E256=_xlfn.MAXIFS('Register'!$E$6:$E$505,'Register'!$A$6:$A$505,A256),"Y","N"))</f>
        <v/>
      </c>
      <c r="G256" s="15">
        <f>IF(A256="","",COUNTIF('Register'!$A$6:$A$505,A256))</f>
        <v/>
      </c>
      <c r="H256" s="16" t="n"/>
      <c r="I256" s="16" t="n"/>
      <c r="J256" s="16" t="n"/>
      <c r="K256" s="16" t="n"/>
      <c r="L256" s="16" t="n"/>
      <c r="M256" s="16" t="n"/>
      <c r="N256" s="18" t="n"/>
      <c r="O256" s="16" t="n"/>
      <c r="P256" s="19">
        <f>IF(OR(N256="",O256=""),"",N256-O256-TA_SUB)</f>
        <v/>
      </c>
      <c r="Q256" s="18" t="n"/>
      <c r="R256" s="16" t="n"/>
      <c r="S256" s="18" t="n"/>
      <c r="T256" s="18" t="n"/>
      <c r="U256" s="16" t="n"/>
      <c r="V256" s="16" t="n"/>
      <c r="W256" s="18" t="n"/>
      <c r="X256" s="19">
        <f>IF(Q256="","",Q256+TA_SUB)</f>
        <v/>
      </c>
      <c r="Y256" s="15">
        <f>IF(Q256="","",IF(W256="",DATADATE,W256)-Q256)</f>
        <v/>
      </c>
      <c r="Z256" s="15">
        <f>IF(OR(X256="",W256&lt;&gt;""),"",IF(DATADATE&gt;X256,"OVERDUE",""))</f>
        <v/>
      </c>
      <c r="AA256" s="15">
        <f>IF(OR(W256="",X256=""),"",IF(W256&lt;=X256,"On time","Late"))</f>
        <v/>
      </c>
      <c r="AB256" s="15">
        <f>IF(A256="","",IF(W256="","UR",IF(V256="","UR",V256)))</f>
        <v/>
      </c>
      <c r="AC256" s="16" t="n"/>
      <c r="AD256" s="16" t="n"/>
      <c r="AE256" s="16" t="n"/>
    </row>
    <row r="257">
      <c r="A257" s="15">
        <f>IF(D257="","",PROJ&amp;"-"&amp;B257&amp;"-"&amp;C257&amp;"-"&amp;TEXT(D257,"0000"))</f>
        <v/>
      </c>
      <c r="B257" s="16" t="n"/>
      <c r="C257" s="16" t="n"/>
      <c r="D257" s="16" t="n"/>
      <c r="E257" s="17" t="n"/>
      <c r="F257" s="15">
        <f>IF(A257="","",IF(E257=_xlfn.MAXIFS('Register'!$E$6:$E$505,'Register'!$A$6:$A$505,A257),"Y","N"))</f>
        <v/>
      </c>
      <c r="G257" s="15">
        <f>IF(A257="","",COUNTIF('Register'!$A$6:$A$505,A257))</f>
        <v/>
      </c>
      <c r="H257" s="16" t="n"/>
      <c r="I257" s="16" t="n"/>
      <c r="J257" s="16" t="n"/>
      <c r="K257" s="16" t="n"/>
      <c r="L257" s="16" t="n"/>
      <c r="M257" s="16" t="n"/>
      <c r="N257" s="18" t="n"/>
      <c r="O257" s="16" t="n"/>
      <c r="P257" s="19">
        <f>IF(OR(N257="",O257=""),"",N257-O257-TA_SUB)</f>
        <v/>
      </c>
      <c r="Q257" s="18" t="n"/>
      <c r="R257" s="16" t="n"/>
      <c r="S257" s="18" t="n"/>
      <c r="T257" s="18" t="n"/>
      <c r="U257" s="16" t="n"/>
      <c r="V257" s="16" t="n"/>
      <c r="W257" s="18" t="n"/>
      <c r="X257" s="19">
        <f>IF(Q257="","",Q257+TA_SUB)</f>
        <v/>
      </c>
      <c r="Y257" s="15">
        <f>IF(Q257="","",IF(W257="",DATADATE,W257)-Q257)</f>
        <v/>
      </c>
      <c r="Z257" s="15">
        <f>IF(OR(X257="",W257&lt;&gt;""),"",IF(DATADATE&gt;X257,"OVERDUE",""))</f>
        <v/>
      </c>
      <c r="AA257" s="15">
        <f>IF(OR(W257="",X257=""),"",IF(W257&lt;=X257,"On time","Late"))</f>
        <v/>
      </c>
      <c r="AB257" s="15">
        <f>IF(A257="","",IF(W257="","UR",IF(V257="","UR",V257)))</f>
        <v/>
      </c>
      <c r="AC257" s="16" t="n"/>
      <c r="AD257" s="16" t="n"/>
      <c r="AE257" s="16" t="n"/>
    </row>
    <row r="258">
      <c r="A258" s="15">
        <f>IF(D258="","",PROJ&amp;"-"&amp;B258&amp;"-"&amp;C258&amp;"-"&amp;TEXT(D258,"0000"))</f>
        <v/>
      </c>
      <c r="B258" s="16" t="n"/>
      <c r="C258" s="16" t="n"/>
      <c r="D258" s="16" t="n"/>
      <c r="E258" s="17" t="n"/>
      <c r="F258" s="15">
        <f>IF(A258="","",IF(E258=_xlfn.MAXIFS('Register'!$E$6:$E$505,'Register'!$A$6:$A$505,A258),"Y","N"))</f>
        <v/>
      </c>
      <c r="G258" s="15">
        <f>IF(A258="","",COUNTIF('Register'!$A$6:$A$505,A258))</f>
        <v/>
      </c>
      <c r="H258" s="16" t="n"/>
      <c r="I258" s="16" t="n"/>
      <c r="J258" s="16" t="n"/>
      <c r="K258" s="16" t="n"/>
      <c r="L258" s="16" t="n"/>
      <c r="M258" s="16" t="n"/>
      <c r="N258" s="18" t="n"/>
      <c r="O258" s="16" t="n"/>
      <c r="P258" s="19">
        <f>IF(OR(N258="",O258=""),"",N258-O258-TA_SUB)</f>
        <v/>
      </c>
      <c r="Q258" s="18" t="n"/>
      <c r="R258" s="16" t="n"/>
      <c r="S258" s="18" t="n"/>
      <c r="T258" s="18" t="n"/>
      <c r="U258" s="16" t="n"/>
      <c r="V258" s="16" t="n"/>
      <c r="W258" s="18" t="n"/>
      <c r="X258" s="19">
        <f>IF(Q258="","",Q258+TA_SUB)</f>
        <v/>
      </c>
      <c r="Y258" s="15">
        <f>IF(Q258="","",IF(W258="",DATADATE,W258)-Q258)</f>
        <v/>
      </c>
      <c r="Z258" s="15">
        <f>IF(OR(X258="",W258&lt;&gt;""),"",IF(DATADATE&gt;X258,"OVERDUE",""))</f>
        <v/>
      </c>
      <c r="AA258" s="15">
        <f>IF(OR(W258="",X258=""),"",IF(W258&lt;=X258,"On time","Late"))</f>
        <v/>
      </c>
      <c r="AB258" s="15">
        <f>IF(A258="","",IF(W258="","UR",IF(V258="","UR",V258)))</f>
        <v/>
      </c>
      <c r="AC258" s="16" t="n"/>
      <c r="AD258" s="16" t="n"/>
      <c r="AE258" s="16" t="n"/>
    </row>
    <row r="259">
      <c r="A259" s="15">
        <f>IF(D259="","",PROJ&amp;"-"&amp;B259&amp;"-"&amp;C259&amp;"-"&amp;TEXT(D259,"0000"))</f>
        <v/>
      </c>
      <c r="B259" s="16" t="n"/>
      <c r="C259" s="16" t="n"/>
      <c r="D259" s="16" t="n"/>
      <c r="E259" s="17" t="n"/>
      <c r="F259" s="15">
        <f>IF(A259="","",IF(E259=_xlfn.MAXIFS('Register'!$E$6:$E$505,'Register'!$A$6:$A$505,A259),"Y","N"))</f>
        <v/>
      </c>
      <c r="G259" s="15">
        <f>IF(A259="","",COUNTIF('Register'!$A$6:$A$505,A259))</f>
        <v/>
      </c>
      <c r="H259" s="16" t="n"/>
      <c r="I259" s="16" t="n"/>
      <c r="J259" s="16" t="n"/>
      <c r="K259" s="16" t="n"/>
      <c r="L259" s="16" t="n"/>
      <c r="M259" s="16" t="n"/>
      <c r="N259" s="18" t="n"/>
      <c r="O259" s="16" t="n"/>
      <c r="P259" s="19">
        <f>IF(OR(N259="",O259=""),"",N259-O259-TA_SUB)</f>
        <v/>
      </c>
      <c r="Q259" s="18" t="n"/>
      <c r="R259" s="16" t="n"/>
      <c r="S259" s="18" t="n"/>
      <c r="T259" s="18" t="n"/>
      <c r="U259" s="16" t="n"/>
      <c r="V259" s="16" t="n"/>
      <c r="W259" s="18" t="n"/>
      <c r="X259" s="19">
        <f>IF(Q259="","",Q259+TA_SUB)</f>
        <v/>
      </c>
      <c r="Y259" s="15">
        <f>IF(Q259="","",IF(W259="",DATADATE,W259)-Q259)</f>
        <v/>
      </c>
      <c r="Z259" s="15">
        <f>IF(OR(X259="",W259&lt;&gt;""),"",IF(DATADATE&gt;X259,"OVERDUE",""))</f>
        <v/>
      </c>
      <c r="AA259" s="15">
        <f>IF(OR(W259="",X259=""),"",IF(W259&lt;=X259,"On time","Late"))</f>
        <v/>
      </c>
      <c r="AB259" s="15">
        <f>IF(A259="","",IF(W259="","UR",IF(V259="","UR",V259)))</f>
        <v/>
      </c>
      <c r="AC259" s="16" t="n"/>
      <c r="AD259" s="16" t="n"/>
      <c r="AE259" s="16" t="n"/>
    </row>
    <row r="260">
      <c r="A260" s="15">
        <f>IF(D260="","",PROJ&amp;"-"&amp;B260&amp;"-"&amp;C260&amp;"-"&amp;TEXT(D260,"0000"))</f>
        <v/>
      </c>
      <c r="B260" s="16" t="n"/>
      <c r="C260" s="16" t="n"/>
      <c r="D260" s="16" t="n"/>
      <c r="E260" s="17" t="n"/>
      <c r="F260" s="15">
        <f>IF(A260="","",IF(E260=_xlfn.MAXIFS('Register'!$E$6:$E$505,'Register'!$A$6:$A$505,A260),"Y","N"))</f>
        <v/>
      </c>
      <c r="G260" s="15">
        <f>IF(A260="","",COUNTIF('Register'!$A$6:$A$505,A260))</f>
        <v/>
      </c>
      <c r="H260" s="16" t="n"/>
      <c r="I260" s="16" t="n"/>
      <c r="J260" s="16" t="n"/>
      <c r="K260" s="16" t="n"/>
      <c r="L260" s="16" t="n"/>
      <c r="M260" s="16" t="n"/>
      <c r="N260" s="18" t="n"/>
      <c r="O260" s="16" t="n"/>
      <c r="P260" s="19">
        <f>IF(OR(N260="",O260=""),"",N260-O260-TA_SUB)</f>
        <v/>
      </c>
      <c r="Q260" s="18" t="n"/>
      <c r="R260" s="16" t="n"/>
      <c r="S260" s="18" t="n"/>
      <c r="T260" s="18" t="n"/>
      <c r="U260" s="16" t="n"/>
      <c r="V260" s="16" t="n"/>
      <c r="W260" s="18" t="n"/>
      <c r="X260" s="19">
        <f>IF(Q260="","",Q260+TA_SUB)</f>
        <v/>
      </c>
      <c r="Y260" s="15">
        <f>IF(Q260="","",IF(W260="",DATADATE,W260)-Q260)</f>
        <v/>
      </c>
      <c r="Z260" s="15">
        <f>IF(OR(X260="",W260&lt;&gt;""),"",IF(DATADATE&gt;X260,"OVERDUE",""))</f>
        <v/>
      </c>
      <c r="AA260" s="15">
        <f>IF(OR(W260="",X260=""),"",IF(W260&lt;=X260,"On time","Late"))</f>
        <v/>
      </c>
      <c r="AB260" s="15">
        <f>IF(A260="","",IF(W260="","UR",IF(V260="","UR",V260)))</f>
        <v/>
      </c>
      <c r="AC260" s="16" t="n"/>
      <c r="AD260" s="16" t="n"/>
      <c r="AE260" s="16" t="n"/>
    </row>
    <row r="261">
      <c r="A261" s="15">
        <f>IF(D261="","",PROJ&amp;"-"&amp;B261&amp;"-"&amp;C261&amp;"-"&amp;TEXT(D261,"0000"))</f>
        <v/>
      </c>
      <c r="B261" s="16" t="n"/>
      <c r="C261" s="16" t="n"/>
      <c r="D261" s="16" t="n"/>
      <c r="E261" s="17" t="n"/>
      <c r="F261" s="15">
        <f>IF(A261="","",IF(E261=_xlfn.MAXIFS('Register'!$E$6:$E$505,'Register'!$A$6:$A$505,A261),"Y","N"))</f>
        <v/>
      </c>
      <c r="G261" s="15">
        <f>IF(A261="","",COUNTIF('Register'!$A$6:$A$505,A261))</f>
        <v/>
      </c>
      <c r="H261" s="16" t="n"/>
      <c r="I261" s="16" t="n"/>
      <c r="J261" s="16" t="n"/>
      <c r="K261" s="16" t="n"/>
      <c r="L261" s="16" t="n"/>
      <c r="M261" s="16" t="n"/>
      <c r="N261" s="18" t="n"/>
      <c r="O261" s="16" t="n"/>
      <c r="P261" s="19">
        <f>IF(OR(N261="",O261=""),"",N261-O261-TA_SUB)</f>
        <v/>
      </c>
      <c r="Q261" s="18" t="n"/>
      <c r="R261" s="16" t="n"/>
      <c r="S261" s="18" t="n"/>
      <c r="T261" s="18" t="n"/>
      <c r="U261" s="16" t="n"/>
      <c r="V261" s="16" t="n"/>
      <c r="W261" s="18" t="n"/>
      <c r="X261" s="19">
        <f>IF(Q261="","",Q261+TA_SUB)</f>
        <v/>
      </c>
      <c r="Y261" s="15">
        <f>IF(Q261="","",IF(W261="",DATADATE,W261)-Q261)</f>
        <v/>
      </c>
      <c r="Z261" s="15">
        <f>IF(OR(X261="",W261&lt;&gt;""),"",IF(DATADATE&gt;X261,"OVERDUE",""))</f>
        <v/>
      </c>
      <c r="AA261" s="15">
        <f>IF(OR(W261="",X261=""),"",IF(W261&lt;=X261,"On time","Late"))</f>
        <v/>
      </c>
      <c r="AB261" s="15">
        <f>IF(A261="","",IF(W261="","UR",IF(V261="","UR",V261)))</f>
        <v/>
      </c>
      <c r="AC261" s="16" t="n"/>
      <c r="AD261" s="16" t="n"/>
      <c r="AE261" s="16" t="n"/>
    </row>
    <row r="262">
      <c r="A262" s="15">
        <f>IF(D262="","",PROJ&amp;"-"&amp;B262&amp;"-"&amp;C262&amp;"-"&amp;TEXT(D262,"0000"))</f>
        <v/>
      </c>
      <c r="B262" s="16" t="n"/>
      <c r="C262" s="16" t="n"/>
      <c r="D262" s="16" t="n"/>
      <c r="E262" s="17" t="n"/>
      <c r="F262" s="15">
        <f>IF(A262="","",IF(E262=_xlfn.MAXIFS('Register'!$E$6:$E$505,'Register'!$A$6:$A$505,A262),"Y","N"))</f>
        <v/>
      </c>
      <c r="G262" s="15">
        <f>IF(A262="","",COUNTIF('Register'!$A$6:$A$505,A262))</f>
        <v/>
      </c>
      <c r="H262" s="16" t="n"/>
      <c r="I262" s="16" t="n"/>
      <c r="J262" s="16" t="n"/>
      <c r="K262" s="16" t="n"/>
      <c r="L262" s="16" t="n"/>
      <c r="M262" s="16" t="n"/>
      <c r="N262" s="18" t="n"/>
      <c r="O262" s="16" t="n"/>
      <c r="P262" s="19">
        <f>IF(OR(N262="",O262=""),"",N262-O262-TA_SUB)</f>
        <v/>
      </c>
      <c r="Q262" s="18" t="n"/>
      <c r="R262" s="16" t="n"/>
      <c r="S262" s="18" t="n"/>
      <c r="T262" s="18" t="n"/>
      <c r="U262" s="16" t="n"/>
      <c r="V262" s="16" t="n"/>
      <c r="W262" s="18" t="n"/>
      <c r="X262" s="19">
        <f>IF(Q262="","",Q262+TA_SUB)</f>
        <v/>
      </c>
      <c r="Y262" s="15">
        <f>IF(Q262="","",IF(W262="",DATADATE,W262)-Q262)</f>
        <v/>
      </c>
      <c r="Z262" s="15">
        <f>IF(OR(X262="",W262&lt;&gt;""),"",IF(DATADATE&gt;X262,"OVERDUE",""))</f>
        <v/>
      </c>
      <c r="AA262" s="15">
        <f>IF(OR(W262="",X262=""),"",IF(W262&lt;=X262,"On time","Late"))</f>
        <v/>
      </c>
      <c r="AB262" s="15">
        <f>IF(A262="","",IF(W262="","UR",IF(V262="","UR",V262)))</f>
        <v/>
      </c>
      <c r="AC262" s="16" t="n"/>
      <c r="AD262" s="16" t="n"/>
      <c r="AE262" s="16" t="n"/>
    </row>
    <row r="263">
      <c r="A263" s="15">
        <f>IF(D263="","",PROJ&amp;"-"&amp;B263&amp;"-"&amp;C263&amp;"-"&amp;TEXT(D263,"0000"))</f>
        <v/>
      </c>
      <c r="B263" s="16" t="n"/>
      <c r="C263" s="16" t="n"/>
      <c r="D263" s="16" t="n"/>
      <c r="E263" s="17" t="n"/>
      <c r="F263" s="15">
        <f>IF(A263="","",IF(E263=_xlfn.MAXIFS('Register'!$E$6:$E$505,'Register'!$A$6:$A$505,A263),"Y","N"))</f>
        <v/>
      </c>
      <c r="G263" s="15">
        <f>IF(A263="","",COUNTIF('Register'!$A$6:$A$505,A263))</f>
        <v/>
      </c>
      <c r="H263" s="16" t="n"/>
      <c r="I263" s="16" t="n"/>
      <c r="J263" s="16" t="n"/>
      <c r="K263" s="16" t="n"/>
      <c r="L263" s="16" t="n"/>
      <c r="M263" s="16" t="n"/>
      <c r="N263" s="18" t="n"/>
      <c r="O263" s="16" t="n"/>
      <c r="P263" s="19">
        <f>IF(OR(N263="",O263=""),"",N263-O263-TA_SUB)</f>
        <v/>
      </c>
      <c r="Q263" s="18" t="n"/>
      <c r="R263" s="16" t="n"/>
      <c r="S263" s="18" t="n"/>
      <c r="T263" s="18" t="n"/>
      <c r="U263" s="16" t="n"/>
      <c r="V263" s="16" t="n"/>
      <c r="W263" s="18" t="n"/>
      <c r="X263" s="19">
        <f>IF(Q263="","",Q263+TA_SUB)</f>
        <v/>
      </c>
      <c r="Y263" s="15">
        <f>IF(Q263="","",IF(W263="",DATADATE,W263)-Q263)</f>
        <v/>
      </c>
      <c r="Z263" s="15">
        <f>IF(OR(X263="",W263&lt;&gt;""),"",IF(DATADATE&gt;X263,"OVERDUE",""))</f>
        <v/>
      </c>
      <c r="AA263" s="15">
        <f>IF(OR(W263="",X263=""),"",IF(W263&lt;=X263,"On time","Late"))</f>
        <v/>
      </c>
      <c r="AB263" s="15">
        <f>IF(A263="","",IF(W263="","UR",IF(V263="","UR",V263)))</f>
        <v/>
      </c>
      <c r="AC263" s="16" t="n"/>
      <c r="AD263" s="16" t="n"/>
      <c r="AE263" s="16" t="n"/>
    </row>
    <row r="264">
      <c r="A264" s="15">
        <f>IF(D264="","",PROJ&amp;"-"&amp;B264&amp;"-"&amp;C264&amp;"-"&amp;TEXT(D264,"0000"))</f>
        <v/>
      </c>
      <c r="B264" s="16" t="n"/>
      <c r="C264" s="16" t="n"/>
      <c r="D264" s="16" t="n"/>
      <c r="E264" s="17" t="n"/>
      <c r="F264" s="15">
        <f>IF(A264="","",IF(E264=_xlfn.MAXIFS('Register'!$E$6:$E$505,'Register'!$A$6:$A$505,A264),"Y","N"))</f>
        <v/>
      </c>
      <c r="G264" s="15">
        <f>IF(A264="","",COUNTIF('Register'!$A$6:$A$505,A264))</f>
        <v/>
      </c>
      <c r="H264" s="16" t="n"/>
      <c r="I264" s="16" t="n"/>
      <c r="J264" s="16" t="n"/>
      <c r="K264" s="16" t="n"/>
      <c r="L264" s="16" t="n"/>
      <c r="M264" s="16" t="n"/>
      <c r="N264" s="18" t="n"/>
      <c r="O264" s="16" t="n"/>
      <c r="P264" s="19">
        <f>IF(OR(N264="",O264=""),"",N264-O264-TA_SUB)</f>
        <v/>
      </c>
      <c r="Q264" s="18" t="n"/>
      <c r="R264" s="16" t="n"/>
      <c r="S264" s="18" t="n"/>
      <c r="T264" s="18" t="n"/>
      <c r="U264" s="16" t="n"/>
      <c r="V264" s="16" t="n"/>
      <c r="W264" s="18" t="n"/>
      <c r="X264" s="19">
        <f>IF(Q264="","",Q264+TA_SUB)</f>
        <v/>
      </c>
      <c r="Y264" s="15">
        <f>IF(Q264="","",IF(W264="",DATADATE,W264)-Q264)</f>
        <v/>
      </c>
      <c r="Z264" s="15">
        <f>IF(OR(X264="",W264&lt;&gt;""),"",IF(DATADATE&gt;X264,"OVERDUE",""))</f>
        <v/>
      </c>
      <c r="AA264" s="15">
        <f>IF(OR(W264="",X264=""),"",IF(W264&lt;=X264,"On time","Late"))</f>
        <v/>
      </c>
      <c r="AB264" s="15">
        <f>IF(A264="","",IF(W264="","UR",IF(V264="","UR",V264)))</f>
        <v/>
      </c>
      <c r="AC264" s="16" t="n"/>
      <c r="AD264" s="16" t="n"/>
      <c r="AE264" s="16" t="n"/>
    </row>
    <row r="265">
      <c r="A265" s="15">
        <f>IF(D265="","",PROJ&amp;"-"&amp;B265&amp;"-"&amp;C265&amp;"-"&amp;TEXT(D265,"0000"))</f>
        <v/>
      </c>
      <c r="B265" s="16" t="n"/>
      <c r="C265" s="16" t="n"/>
      <c r="D265" s="16" t="n"/>
      <c r="E265" s="17" t="n"/>
      <c r="F265" s="15">
        <f>IF(A265="","",IF(E265=_xlfn.MAXIFS('Register'!$E$6:$E$505,'Register'!$A$6:$A$505,A265),"Y","N"))</f>
        <v/>
      </c>
      <c r="G265" s="15">
        <f>IF(A265="","",COUNTIF('Register'!$A$6:$A$505,A265))</f>
        <v/>
      </c>
      <c r="H265" s="16" t="n"/>
      <c r="I265" s="16" t="n"/>
      <c r="J265" s="16" t="n"/>
      <c r="K265" s="16" t="n"/>
      <c r="L265" s="16" t="n"/>
      <c r="M265" s="16" t="n"/>
      <c r="N265" s="18" t="n"/>
      <c r="O265" s="16" t="n"/>
      <c r="P265" s="19">
        <f>IF(OR(N265="",O265=""),"",N265-O265-TA_SUB)</f>
        <v/>
      </c>
      <c r="Q265" s="18" t="n"/>
      <c r="R265" s="16" t="n"/>
      <c r="S265" s="18" t="n"/>
      <c r="T265" s="18" t="n"/>
      <c r="U265" s="16" t="n"/>
      <c r="V265" s="16" t="n"/>
      <c r="W265" s="18" t="n"/>
      <c r="X265" s="19">
        <f>IF(Q265="","",Q265+TA_SUB)</f>
        <v/>
      </c>
      <c r="Y265" s="15">
        <f>IF(Q265="","",IF(W265="",DATADATE,W265)-Q265)</f>
        <v/>
      </c>
      <c r="Z265" s="15">
        <f>IF(OR(X265="",W265&lt;&gt;""),"",IF(DATADATE&gt;X265,"OVERDUE",""))</f>
        <v/>
      </c>
      <c r="AA265" s="15">
        <f>IF(OR(W265="",X265=""),"",IF(W265&lt;=X265,"On time","Late"))</f>
        <v/>
      </c>
      <c r="AB265" s="15">
        <f>IF(A265="","",IF(W265="","UR",IF(V265="","UR",V265)))</f>
        <v/>
      </c>
      <c r="AC265" s="16" t="n"/>
      <c r="AD265" s="16" t="n"/>
      <c r="AE265" s="16" t="n"/>
    </row>
    <row r="266">
      <c r="A266" s="15">
        <f>IF(D266="","",PROJ&amp;"-"&amp;B266&amp;"-"&amp;C266&amp;"-"&amp;TEXT(D266,"0000"))</f>
        <v/>
      </c>
      <c r="B266" s="16" t="n"/>
      <c r="C266" s="16" t="n"/>
      <c r="D266" s="16" t="n"/>
      <c r="E266" s="17" t="n"/>
      <c r="F266" s="15">
        <f>IF(A266="","",IF(E266=_xlfn.MAXIFS('Register'!$E$6:$E$505,'Register'!$A$6:$A$505,A266),"Y","N"))</f>
        <v/>
      </c>
      <c r="G266" s="15">
        <f>IF(A266="","",COUNTIF('Register'!$A$6:$A$505,A266))</f>
        <v/>
      </c>
      <c r="H266" s="16" t="n"/>
      <c r="I266" s="16" t="n"/>
      <c r="J266" s="16" t="n"/>
      <c r="K266" s="16" t="n"/>
      <c r="L266" s="16" t="n"/>
      <c r="M266" s="16" t="n"/>
      <c r="N266" s="18" t="n"/>
      <c r="O266" s="16" t="n"/>
      <c r="P266" s="19">
        <f>IF(OR(N266="",O266=""),"",N266-O266-TA_SUB)</f>
        <v/>
      </c>
      <c r="Q266" s="18" t="n"/>
      <c r="R266" s="16" t="n"/>
      <c r="S266" s="18" t="n"/>
      <c r="T266" s="18" t="n"/>
      <c r="U266" s="16" t="n"/>
      <c r="V266" s="16" t="n"/>
      <c r="W266" s="18" t="n"/>
      <c r="X266" s="19">
        <f>IF(Q266="","",Q266+TA_SUB)</f>
        <v/>
      </c>
      <c r="Y266" s="15">
        <f>IF(Q266="","",IF(W266="",DATADATE,W266)-Q266)</f>
        <v/>
      </c>
      <c r="Z266" s="15">
        <f>IF(OR(X266="",W266&lt;&gt;""),"",IF(DATADATE&gt;X266,"OVERDUE",""))</f>
        <v/>
      </c>
      <c r="AA266" s="15">
        <f>IF(OR(W266="",X266=""),"",IF(W266&lt;=X266,"On time","Late"))</f>
        <v/>
      </c>
      <c r="AB266" s="15">
        <f>IF(A266="","",IF(W266="","UR",IF(V266="","UR",V266)))</f>
        <v/>
      </c>
      <c r="AC266" s="16" t="n"/>
      <c r="AD266" s="16" t="n"/>
      <c r="AE266" s="16" t="n"/>
    </row>
    <row r="267">
      <c r="A267" s="15">
        <f>IF(D267="","",PROJ&amp;"-"&amp;B267&amp;"-"&amp;C267&amp;"-"&amp;TEXT(D267,"0000"))</f>
        <v/>
      </c>
      <c r="B267" s="16" t="n"/>
      <c r="C267" s="16" t="n"/>
      <c r="D267" s="16" t="n"/>
      <c r="E267" s="17" t="n"/>
      <c r="F267" s="15">
        <f>IF(A267="","",IF(E267=_xlfn.MAXIFS('Register'!$E$6:$E$505,'Register'!$A$6:$A$505,A267),"Y","N"))</f>
        <v/>
      </c>
      <c r="G267" s="15">
        <f>IF(A267="","",COUNTIF('Register'!$A$6:$A$505,A267))</f>
        <v/>
      </c>
      <c r="H267" s="16" t="n"/>
      <c r="I267" s="16" t="n"/>
      <c r="J267" s="16" t="n"/>
      <c r="K267" s="16" t="n"/>
      <c r="L267" s="16" t="n"/>
      <c r="M267" s="16" t="n"/>
      <c r="N267" s="18" t="n"/>
      <c r="O267" s="16" t="n"/>
      <c r="P267" s="19">
        <f>IF(OR(N267="",O267=""),"",N267-O267-TA_SUB)</f>
        <v/>
      </c>
      <c r="Q267" s="18" t="n"/>
      <c r="R267" s="16" t="n"/>
      <c r="S267" s="18" t="n"/>
      <c r="T267" s="18" t="n"/>
      <c r="U267" s="16" t="n"/>
      <c r="V267" s="16" t="n"/>
      <c r="W267" s="18" t="n"/>
      <c r="X267" s="19">
        <f>IF(Q267="","",Q267+TA_SUB)</f>
        <v/>
      </c>
      <c r="Y267" s="15">
        <f>IF(Q267="","",IF(W267="",DATADATE,W267)-Q267)</f>
        <v/>
      </c>
      <c r="Z267" s="15">
        <f>IF(OR(X267="",W267&lt;&gt;""),"",IF(DATADATE&gt;X267,"OVERDUE",""))</f>
        <v/>
      </c>
      <c r="AA267" s="15">
        <f>IF(OR(W267="",X267=""),"",IF(W267&lt;=X267,"On time","Late"))</f>
        <v/>
      </c>
      <c r="AB267" s="15">
        <f>IF(A267="","",IF(W267="","UR",IF(V267="","UR",V267)))</f>
        <v/>
      </c>
      <c r="AC267" s="16" t="n"/>
      <c r="AD267" s="16" t="n"/>
      <c r="AE267" s="16" t="n"/>
    </row>
    <row r="268">
      <c r="A268" s="15">
        <f>IF(D268="","",PROJ&amp;"-"&amp;B268&amp;"-"&amp;C268&amp;"-"&amp;TEXT(D268,"0000"))</f>
        <v/>
      </c>
      <c r="B268" s="16" t="n"/>
      <c r="C268" s="16" t="n"/>
      <c r="D268" s="16" t="n"/>
      <c r="E268" s="17" t="n"/>
      <c r="F268" s="15">
        <f>IF(A268="","",IF(E268=_xlfn.MAXIFS('Register'!$E$6:$E$505,'Register'!$A$6:$A$505,A268),"Y","N"))</f>
        <v/>
      </c>
      <c r="G268" s="15">
        <f>IF(A268="","",COUNTIF('Register'!$A$6:$A$505,A268))</f>
        <v/>
      </c>
      <c r="H268" s="16" t="n"/>
      <c r="I268" s="16" t="n"/>
      <c r="J268" s="16" t="n"/>
      <c r="K268" s="16" t="n"/>
      <c r="L268" s="16" t="n"/>
      <c r="M268" s="16" t="n"/>
      <c r="N268" s="18" t="n"/>
      <c r="O268" s="16" t="n"/>
      <c r="P268" s="19">
        <f>IF(OR(N268="",O268=""),"",N268-O268-TA_SUB)</f>
        <v/>
      </c>
      <c r="Q268" s="18" t="n"/>
      <c r="R268" s="16" t="n"/>
      <c r="S268" s="18" t="n"/>
      <c r="T268" s="18" t="n"/>
      <c r="U268" s="16" t="n"/>
      <c r="V268" s="16" t="n"/>
      <c r="W268" s="18" t="n"/>
      <c r="X268" s="19">
        <f>IF(Q268="","",Q268+TA_SUB)</f>
        <v/>
      </c>
      <c r="Y268" s="15">
        <f>IF(Q268="","",IF(W268="",DATADATE,W268)-Q268)</f>
        <v/>
      </c>
      <c r="Z268" s="15">
        <f>IF(OR(X268="",W268&lt;&gt;""),"",IF(DATADATE&gt;X268,"OVERDUE",""))</f>
        <v/>
      </c>
      <c r="AA268" s="15">
        <f>IF(OR(W268="",X268=""),"",IF(W268&lt;=X268,"On time","Late"))</f>
        <v/>
      </c>
      <c r="AB268" s="15">
        <f>IF(A268="","",IF(W268="","UR",IF(V268="","UR",V268)))</f>
        <v/>
      </c>
      <c r="AC268" s="16" t="n"/>
      <c r="AD268" s="16" t="n"/>
      <c r="AE268" s="16" t="n"/>
    </row>
    <row r="269">
      <c r="A269" s="15">
        <f>IF(D269="","",PROJ&amp;"-"&amp;B269&amp;"-"&amp;C269&amp;"-"&amp;TEXT(D269,"0000"))</f>
        <v/>
      </c>
      <c r="B269" s="16" t="n"/>
      <c r="C269" s="16" t="n"/>
      <c r="D269" s="16" t="n"/>
      <c r="E269" s="17" t="n"/>
      <c r="F269" s="15">
        <f>IF(A269="","",IF(E269=_xlfn.MAXIFS('Register'!$E$6:$E$505,'Register'!$A$6:$A$505,A269),"Y","N"))</f>
        <v/>
      </c>
      <c r="G269" s="15">
        <f>IF(A269="","",COUNTIF('Register'!$A$6:$A$505,A269))</f>
        <v/>
      </c>
      <c r="H269" s="16" t="n"/>
      <c r="I269" s="16" t="n"/>
      <c r="J269" s="16" t="n"/>
      <c r="K269" s="16" t="n"/>
      <c r="L269" s="16" t="n"/>
      <c r="M269" s="16" t="n"/>
      <c r="N269" s="18" t="n"/>
      <c r="O269" s="16" t="n"/>
      <c r="P269" s="19">
        <f>IF(OR(N269="",O269=""),"",N269-O269-TA_SUB)</f>
        <v/>
      </c>
      <c r="Q269" s="18" t="n"/>
      <c r="R269" s="16" t="n"/>
      <c r="S269" s="18" t="n"/>
      <c r="T269" s="18" t="n"/>
      <c r="U269" s="16" t="n"/>
      <c r="V269" s="16" t="n"/>
      <c r="W269" s="18" t="n"/>
      <c r="X269" s="19">
        <f>IF(Q269="","",Q269+TA_SUB)</f>
        <v/>
      </c>
      <c r="Y269" s="15">
        <f>IF(Q269="","",IF(W269="",DATADATE,W269)-Q269)</f>
        <v/>
      </c>
      <c r="Z269" s="15">
        <f>IF(OR(X269="",W269&lt;&gt;""),"",IF(DATADATE&gt;X269,"OVERDUE",""))</f>
        <v/>
      </c>
      <c r="AA269" s="15">
        <f>IF(OR(W269="",X269=""),"",IF(W269&lt;=X269,"On time","Late"))</f>
        <v/>
      </c>
      <c r="AB269" s="15">
        <f>IF(A269="","",IF(W269="","UR",IF(V269="","UR",V269)))</f>
        <v/>
      </c>
      <c r="AC269" s="16" t="n"/>
      <c r="AD269" s="16" t="n"/>
      <c r="AE269" s="16" t="n"/>
    </row>
    <row r="270">
      <c r="A270" s="15">
        <f>IF(D270="","",PROJ&amp;"-"&amp;B270&amp;"-"&amp;C270&amp;"-"&amp;TEXT(D270,"0000"))</f>
        <v/>
      </c>
      <c r="B270" s="16" t="n"/>
      <c r="C270" s="16" t="n"/>
      <c r="D270" s="16" t="n"/>
      <c r="E270" s="17" t="n"/>
      <c r="F270" s="15">
        <f>IF(A270="","",IF(E270=_xlfn.MAXIFS('Register'!$E$6:$E$505,'Register'!$A$6:$A$505,A270),"Y","N"))</f>
        <v/>
      </c>
      <c r="G270" s="15">
        <f>IF(A270="","",COUNTIF('Register'!$A$6:$A$505,A270))</f>
        <v/>
      </c>
      <c r="H270" s="16" t="n"/>
      <c r="I270" s="16" t="n"/>
      <c r="J270" s="16" t="n"/>
      <c r="K270" s="16" t="n"/>
      <c r="L270" s="16" t="n"/>
      <c r="M270" s="16" t="n"/>
      <c r="N270" s="18" t="n"/>
      <c r="O270" s="16" t="n"/>
      <c r="P270" s="19">
        <f>IF(OR(N270="",O270=""),"",N270-O270-TA_SUB)</f>
        <v/>
      </c>
      <c r="Q270" s="18" t="n"/>
      <c r="R270" s="16" t="n"/>
      <c r="S270" s="18" t="n"/>
      <c r="T270" s="18" t="n"/>
      <c r="U270" s="16" t="n"/>
      <c r="V270" s="16" t="n"/>
      <c r="W270" s="18" t="n"/>
      <c r="X270" s="19">
        <f>IF(Q270="","",Q270+TA_SUB)</f>
        <v/>
      </c>
      <c r="Y270" s="15">
        <f>IF(Q270="","",IF(W270="",DATADATE,W270)-Q270)</f>
        <v/>
      </c>
      <c r="Z270" s="15">
        <f>IF(OR(X270="",W270&lt;&gt;""),"",IF(DATADATE&gt;X270,"OVERDUE",""))</f>
        <v/>
      </c>
      <c r="AA270" s="15">
        <f>IF(OR(W270="",X270=""),"",IF(W270&lt;=X270,"On time","Late"))</f>
        <v/>
      </c>
      <c r="AB270" s="15">
        <f>IF(A270="","",IF(W270="","UR",IF(V270="","UR",V270)))</f>
        <v/>
      </c>
      <c r="AC270" s="16" t="n"/>
      <c r="AD270" s="16" t="n"/>
      <c r="AE270" s="16" t="n"/>
    </row>
    <row r="271">
      <c r="A271" s="15">
        <f>IF(D271="","",PROJ&amp;"-"&amp;B271&amp;"-"&amp;C271&amp;"-"&amp;TEXT(D271,"0000"))</f>
        <v/>
      </c>
      <c r="B271" s="16" t="n"/>
      <c r="C271" s="16" t="n"/>
      <c r="D271" s="16" t="n"/>
      <c r="E271" s="17" t="n"/>
      <c r="F271" s="15">
        <f>IF(A271="","",IF(E271=_xlfn.MAXIFS('Register'!$E$6:$E$505,'Register'!$A$6:$A$505,A271),"Y","N"))</f>
        <v/>
      </c>
      <c r="G271" s="15">
        <f>IF(A271="","",COUNTIF('Register'!$A$6:$A$505,A271))</f>
        <v/>
      </c>
      <c r="H271" s="16" t="n"/>
      <c r="I271" s="16" t="n"/>
      <c r="J271" s="16" t="n"/>
      <c r="K271" s="16" t="n"/>
      <c r="L271" s="16" t="n"/>
      <c r="M271" s="16" t="n"/>
      <c r="N271" s="18" t="n"/>
      <c r="O271" s="16" t="n"/>
      <c r="P271" s="19">
        <f>IF(OR(N271="",O271=""),"",N271-O271-TA_SUB)</f>
        <v/>
      </c>
      <c r="Q271" s="18" t="n"/>
      <c r="R271" s="16" t="n"/>
      <c r="S271" s="18" t="n"/>
      <c r="T271" s="18" t="n"/>
      <c r="U271" s="16" t="n"/>
      <c r="V271" s="16" t="n"/>
      <c r="W271" s="18" t="n"/>
      <c r="X271" s="19">
        <f>IF(Q271="","",Q271+TA_SUB)</f>
        <v/>
      </c>
      <c r="Y271" s="15">
        <f>IF(Q271="","",IF(W271="",DATADATE,W271)-Q271)</f>
        <v/>
      </c>
      <c r="Z271" s="15">
        <f>IF(OR(X271="",W271&lt;&gt;""),"",IF(DATADATE&gt;X271,"OVERDUE",""))</f>
        <v/>
      </c>
      <c r="AA271" s="15">
        <f>IF(OR(W271="",X271=""),"",IF(W271&lt;=X271,"On time","Late"))</f>
        <v/>
      </c>
      <c r="AB271" s="15">
        <f>IF(A271="","",IF(W271="","UR",IF(V271="","UR",V271)))</f>
        <v/>
      </c>
      <c r="AC271" s="16" t="n"/>
      <c r="AD271" s="16" t="n"/>
      <c r="AE271" s="16" t="n"/>
    </row>
    <row r="272">
      <c r="A272" s="15">
        <f>IF(D272="","",PROJ&amp;"-"&amp;B272&amp;"-"&amp;C272&amp;"-"&amp;TEXT(D272,"0000"))</f>
        <v/>
      </c>
      <c r="B272" s="16" t="n"/>
      <c r="C272" s="16" t="n"/>
      <c r="D272" s="16" t="n"/>
      <c r="E272" s="17" t="n"/>
      <c r="F272" s="15">
        <f>IF(A272="","",IF(E272=_xlfn.MAXIFS('Register'!$E$6:$E$505,'Register'!$A$6:$A$505,A272),"Y","N"))</f>
        <v/>
      </c>
      <c r="G272" s="15">
        <f>IF(A272="","",COUNTIF('Register'!$A$6:$A$505,A272))</f>
        <v/>
      </c>
      <c r="H272" s="16" t="n"/>
      <c r="I272" s="16" t="n"/>
      <c r="J272" s="16" t="n"/>
      <c r="K272" s="16" t="n"/>
      <c r="L272" s="16" t="n"/>
      <c r="M272" s="16" t="n"/>
      <c r="N272" s="18" t="n"/>
      <c r="O272" s="16" t="n"/>
      <c r="P272" s="19">
        <f>IF(OR(N272="",O272=""),"",N272-O272-TA_SUB)</f>
        <v/>
      </c>
      <c r="Q272" s="18" t="n"/>
      <c r="R272" s="16" t="n"/>
      <c r="S272" s="18" t="n"/>
      <c r="T272" s="18" t="n"/>
      <c r="U272" s="16" t="n"/>
      <c r="V272" s="16" t="n"/>
      <c r="W272" s="18" t="n"/>
      <c r="X272" s="19">
        <f>IF(Q272="","",Q272+TA_SUB)</f>
        <v/>
      </c>
      <c r="Y272" s="15">
        <f>IF(Q272="","",IF(W272="",DATADATE,W272)-Q272)</f>
        <v/>
      </c>
      <c r="Z272" s="15">
        <f>IF(OR(X272="",W272&lt;&gt;""),"",IF(DATADATE&gt;X272,"OVERDUE",""))</f>
        <v/>
      </c>
      <c r="AA272" s="15">
        <f>IF(OR(W272="",X272=""),"",IF(W272&lt;=X272,"On time","Late"))</f>
        <v/>
      </c>
      <c r="AB272" s="15">
        <f>IF(A272="","",IF(W272="","UR",IF(V272="","UR",V272)))</f>
        <v/>
      </c>
      <c r="AC272" s="16" t="n"/>
      <c r="AD272" s="16" t="n"/>
      <c r="AE272" s="16" t="n"/>
    </row>
    <row r="273">
      <c r="A273" s="15">
        <f>IF(D273="","",PROJ&amp;"-"&amp;B273&amp;"-"&amp;C273&amp;"-"&amp;TEXT(D273,"0000"))</f>
        <v/>
      </c>
      <c r="B273" s="16" t="n"/>
      <c r="C273" s="16" t="n"/>
      <c r="D273" s="16" t="n"/>
      <c r="E273" s="17" t="n"/>
      <c r="F273" s="15">
        <f>IF(A273="","",IF(E273=_xlfn.MAXIFS('Register'!$E$6:$E$505,'Register'!$A$6:$A$505,A273),"Y","N"))</f>
        <v/>
      </c>
      <c r="G273" s="15">
        <f>IF(A273="","",COUNTIF('Register'!$A$6:$A$505,A273))</f>
        <v/>
      </c>
      <c r="H273" s="16" t="n"/>
      <c r="I273" s="16" t="n"/>
      <c r="J273" s="16" t="n"/>
      <c r="K273" s="16" t="n"/>
      <c r="L273" s="16" t="n"/>
      <c r="M273" s="16" t="n"/>
      <c r="N273" s="18" t="n"/>
      <c r="O273" s="16" t="n"/>
      <c r="P273" s="19">
        <f>IF(OR(N273="",O273=""),"",N273-O273-TA_SUB)</f>
        <v/>
      </c>
      <c r="Q273" s="18" t="n"/>
      <c r="R273" s="16" t="n"/>
      <c r="S273" s="18" t="n"/>
      <c r="T273" s="18" t="n"/>
      <c r="U273" s="16" t="n"/>
      <c r="V273" s="16" t="n"/>
      <c r="W273" s="18" t="n"/>
      <c r="X273" s="19">
        <f>IF(Q273="","",Q273+TA_SUB)</f>
        <v/>
      </c>
      <c r="Y273" s="15">
        <f>IF(Q273="","",IF(W273="",DATADATE,W273)-Q273)</f>
        <v/>
      </c>
      <c r="Z273" s="15">
        <f>IF(OR(X273="",W273&lt;&gt;""),"",IF(DATADATE&gt;X273,"OVERDUE",""))</f>
        <v/>
      </c>
      <c r="AA273" s="15">
        <f>IF(OR(W273="",X273=""),"",IF(W273&lt;=X273,"On time","Late"))</f>
        <v/>
      </c>
      <c r="AB273" s="15">
        <f>IF(A273="","",IF(W273="","UR",IF(V273="","UR",V273)))</f>
        <v/>
      </c>
      <c r="AC273" s="16" t="n"/>
      <c r="AD273" s="16" t="n"/>
      <c r="AE273" s="16" t="n"/>
    </row>
    <row r="274">
      <c r="A274" s="15">
        <f>IF(D274="","",PROJ&amp;"-"&amp;B274&amp;"-"&amp;C274&amp;"-"&amp;TEXT(D274,"0000"))</f>
        <v/>
      </c>
      <c r="B274" s="16" t="n"/>
      <c r="C274" s="16" t="n"/>
      <c r="D274" s="16" t="n"/>
      <c r="E274" s="17" t="n"/>
      <c r="F274" s="15">
        <f>IF(A274="","",IF(E274=_xlfn.MAXIFS('Register'!$E$6:$E$505,'Register'!$A$6:$A$505,A274),"Y","N"))</f>
        <v/>
      </c>
      <c r="G274" s="15">
        <f>IF(A274="","",COUNTIF('Register'!$A$6:$A$505,A274))</f>
        <v/>
      </c>
      <c r="H274" s="16" t="n"/>
      <c r="I274" s="16" t="n"/>
      <c r="J274" s="16" t="n"/>
      <c r="K274" s="16" t="n"/>
      <c r="L274" s="16" t="n"/>
      <c r="M274" s="16" t="n"/>
      <c r="N274" s="18" t="n"/>
      <c r="O274" s="16" t="n"/>
      <c r="P274" s="19">
        <f>IF(OR(N274="",O274=""),"",N274-O274-TA_SUB)</f>
        <v/>
      </c>
      <c r="Q274" s="18" t="n"/>
      <c r="R274" s="16" t="n"/>
      <c r="S274" s="18" t="n"/>
      <c r="T274" s="18" t="n"/>
      <c r="U274" s="16" t="n"/>
      <c r="V274" s="16" t="n"/>
      <c r="W274" s="18" t="n"/>
      <c r="X274" s="19">
        <f>IF(Q274="","",Q274+TA_SUB)</f>
        <v/>
      </c>
      <c r="Y274" s="15">
        <f>IF(Q274="","",IF(W274="",DATADATE,W274)-Q274)</f>
        <v/>
      </c>
      <c r="Z274" s="15">
        <f>IF(OR(X274="",W274&lt;&gt;""),"",IF(DATADATE&gt;X274,"OVERDUE",""))</f>
        <v/>
      </c>
      <c r="AA274" s="15">
        <f>IF(OR(W274="",X274=""),"",IF(W274&lt;=X274,"On time","Late"))</f>
        <v/>
      </c>
      <c r="AB274" s="15">
        <f>IF(A274="","",IF(W274="","UR",IF(V274="","UR",V274)))</f>
        <v/>
      </c>
      <c r="AC274" s="16" t="n"/>
      <c r="AD274" s="16" t="n"/>
      <c r="AE274" s="16" t="n"/>
    </row>
    <row r="275">
      <c r="A275" s="15">
        <f>IF(D275="","",PROJ&amp;"-"&amp;B275&amp;"-"&amp;C275&amp;"-"&amp;TEXT(D275,"0000"))</f>
        <v/>
      </c>
      <c r="B275" s="16" t="n"/>
      <c r="C275" s="16" t="n"/>
      <c r="D275" s="16" t="n"/>
      <c r="E275" s="17" t="n"/>
      <c r="F275" s="15">
        <f>IF(A275="","",IF(E275=_xlfn.MAXIFS('Register'!$E$6:$E$505,'Register'!$A$6:$A$505,A275),"Y","N"))</f>
        <v/>
      </c>
      <c r="G275" s="15">
        <f>IF(A275="","",COUNTIF('Register'!$A$6:$A$505,A275))</f>
        <v/>
      </c>
      <c r="H275" s="16" t="n"/>
      <c r="I275" s="16" t="n"/>
      <c r="J275" s="16" t="n"/>
      <c r="K275" s="16" t="n"/>
      <c r="L275" s="16" t="n"/>
      <c r="M275" s="16" t="n"/>
      <c r="N275" s="18" t="n"/>
      <c r="O275" s="16" t="n"/>
      <c r="P275" s="19">
        <f>IF(OR(N275="",O275=""),"",N275-O275-TA_SUB)</f>
        <v/>
      </c>
      <c r="Q275" s="18" t="n"/>
      <c r="R275" s="16" t="n"/>
      <c r="S275" s="18" t="n"/>
      <c r="T275" s="18" t="n"/>
      <c r="U275" s="16" t="n"/>
      <c r="V275" s="16" t="n"/>
      <c r="W275" s="18" t="n"/>
      <c r="X275" s="19">
        <f>IF(Q275="","",Q275+TA_SUB)</f>
        <v/>
      </c>
      <c r="Y275" s="15">
        <f>IF(Q275="","",IF(W275="",DATADATE,W275)-Q275)</f>
        <v/>
      </c>
      <c r="Z275" s="15">
        <f>IF(OR(X275="",W275&lt;&gt;""),"",IF(DATADATE&gt;X275,"OVERDUE",""))</f>
        <v/>
      </c>
      <c r="AA275" s="15">
        <f>IF(OR(W275="",X275=""),"",IF(W275&lt;=X275,"On time","Late"))</f>
        <v/>
      </c>
      <c r="AB275" s="15">
        <f>IF(A275="","",IF(W275="","UR",IF(V275="","UR",V275)))</f>
        <v/>
      </c>
      <c r="AC275" s="16" t="n"/>
      <c r="AD275" s="16" t="n"/>
      <c r="AE275" s="16" t="n"/>
    </row>
    <row r="276">
      <c r="A276" s="15">
        <f>IF(D276="","",PROJ&amp;"-"&amp;B276&amp;"-"&amp;C276&amp;"-"&amp;TEXT(D276,"0000"))</f>
        <v/>
      </c>
      <c r="B276" s="16" t="n"/>
      <c r="C276" s="16" t="n"/>
      <c r="D276" s="16" t="n"/>
      <c r="E276" s="17" t="n"/>
      <c r="F276" s="15">
        <f>IF(A276="","",IF(E276=_xlfn.MAXIFS('Register'!$E$6:$E$505,'Register'!$A$6:$A$505,A276),"Y","N"))</f>
        <v/>
      </c>
      <c r="G276" s="15">
        <f>IF(A276="","",COUNTIF('Register'!$A$6:$A$505,A276))</f>
        <v/>
      </c>
      <c r="H276" s="16" t="n"/>
      <c r="I276" s="16" t="n"/>
      <c r="J276" s="16" t="n"/>
      <c r="K276" s="16" t="n"/>
      <c r="L276" s="16" t="n"/>
      <c r="M276" s="16" t="n"/>
      <c r="N276" s="18" t="n"/>
      <c r="O276" s="16" t="n"/>
      <c r="P276" s="19">
        <f>IF(OR(N276="",O276=""),"",N276-O276-TA_SUB)</f>
        <v/>
      </c>
      <c r="Q276" s="18" t="n"/>
      <c r="R276" s="16" t="n"/>
      <c r="S276" s="18" t="n"/>
      <c r="T276" s="18" t="n"/>
      <c r="U276" s="16" t="n"/>
      <c r="V276" s="16" t="n"/>
      <c r="W276" s="18" t="n"/>
      <c r="X276" s="19">
        <f>IF(Q276="","",Q276+TA_SUB)</f>
        <v/>
      </c>
      <c r="Y276" s="15">
        <f>IF(Q276="","",IF(W276="",DATADATE,W276)-Q276)</f>
        <v/>
      </c>
      <c r="Z276" s="15">
        <f>IF(OR(X276="",W276&lt;&gt;""),"",IF(DATADATE&gt;X276,"OVERDUE",""))</f>
        <v/>
      </c>
      <c r="AA276" s="15">
        <f>IF(OR(W276="",X276=""),"",IF(W276&lt;=X276,"On time","Late"))</f>
        <v/>
      </c>
      <c r="AB276" s="15">
        <f>IF(A276="","",IF(W276="","UR",IF(V276="","UR",V276)))</f>
        <v/>
      </c>
      <c r="AC276" s="16" t="n"/>
      <c r="AD276" s="16" t="n"/>
      <c r="AE276" s="16" t="n"/>
    </row>
    <row r="277">
      <c r="A277" s="15">
        <f>IF(D277="","",PROJ&amp;"-"&amp;B277&amp;"-"&amp;C277&amp;"-"&amp;TEXT(D277,"0000"))</f>
        <v/>
      </c>
      <c r="B277" s="16" t="n"/>
      <c r="C277" s="16" t="n"/>
      <c r="D277" s="16" t="n"/>
      <c r="E277" s="17" t="n"/>
      <c r="F277" s="15">
        <f>IF(A277="","",IF(E277=_xlfn.MAXIFS('Register'!$E$6:$E$505,'Register'!$A$6:$A$505,A277),"Y","N"))</f>
        <v/>
      </c>
      <c r="G277" s="15">
        <f>IF(A277="","",COUNTIF('Register'!$A$6:$A$505,A277))</f>
        <v/>
      </c>
      <c r="H277" s="16" t="n"/>
      <c r="I277" s="16" t="n"/>
      <c r="J277" s="16" t="n"/>
      <c r="K277" s="16" t="n"/>
      <c r="L277" s="16" t="n"/>
      <c r="M277" s="16" t="n"/>
      <c r="N277" s="18" t="n"/>
      <c r="O277" s="16" t="n"/>
      <c r="P277" s="19">
        <f>IF(OR(N277="",O277=""),"",N277-O277-TA_SUB)</f>
        <v/>
      </c>
      <c r="Q277" s="18" t="n"/>
      <c r="R277" s="16" t="n"/>
      <c r="S277" s="18" t="n"/>
      <c r="T277" s="18" t="n"/>
      <c r="U277" s="16" t="n"/>
      <c r="V277" s="16" t="n"/>
      <c r="W277" s="18" t="n"/>
      <c r="X277" s="19">
        <f>IF(Q277="","",Q277+TA_SUB)</f>
        <v/>
      </c>
      <c r="Y277" s="15">
        <f>IF(Q277="","",IF(W277="",DATADATE,W277)-Q277)</f>
        <v/>
      </c>
      <c r="Z277" s="15">
        <f>IF(OR(X277="",W277&lt;&gt;""),"",IF(DATADATE&gt;X277,"OVERDUE",""))</f>
        <v/>
      </c>
      <c r="AA277" s="15">
        <f>IF(OR(W277="",X277=""),"",IF(W277&lt;=X277,"On time","Late"))</f>
        <v/>
      </c>
      <c r="AB277" s="15">
        <f>IF(A277="","",IF(W277="","UR",IF(V277="","UR",V277)))</f>
        <v/>
      </c>
      <c r="AC277" s="16" t="n"/>
      <c r="AD277" s="16" t="n"/>
      <c r="AE277" s="16" t="n"/>
    </row>
    <row r="278">
      <c r="A278" s="15">
        <f>IF(D278="","",PROJ&amp;"-"&amp;B278&amp;"-"&amp;C278&amp;"-"&amp;TEXT(D278,"0000"))</f>
        <v/>
      </c>
      <c r="B278" s="16" t="n"/>
      <c r="C278" s="16" t="n"/>
      <c r="D278" s="16" t="n"/>
      <c r="E278" s="17" t="n"/>
      <c r="F278" s="15">
        <f>IF(A278="","",IF(E278=_xlfn.MAXIFS('Register'!$E$6:$E$505,'Register'!$A$6:$A$505,A278),"Y","N"))</f>
        <v/>
      </c>
      <c r="G278" s="15">
        <f>IF(A278="","",COUNTIF('Register'!$A$6:$A$505,A278))</f>
        <v/>
      </c>
      <c r="H278" s="16" t="n"/>
      <c r="I278" s="16" t="n"/>
      <c r="J278" s="16" t="n"/>
      <c r="K278" s="16" t="n"/>
      <c r="L278" s="16" t="n"/>
      <c r="M278" s="16" t="n"/>
      <c r="N278" s="18" t="n"/>
      <c r="O278" s="16" t="n"/>
      <c r="P278" s="19">
        <f>IF(OR(N278="",O278=""),"",N278-O278-TA_SUB)</f>
        <v/>
      </c>
      <c r="Q278" s="18" t="n"/>
      <c r="R278" s="16" t="n"/>
      <c r="S278" s="18" t="n"/>
      <c r="T278" s="18" t="n"/>
      <c r="U278" s="16" t="n"/>
      <c r="V278" s="16" t="n"/>
      <c r="W278" s="18" t="n"/>
      <c r="X278" s="19">
        <f>IF(Q278="","",Q278+TA_SUB)</f>
        <v/>
      </c>
      <c r="Y278" s="15">
        <f>IF(Q278="","",IF(W278="",DATADATE,W278)-Q278)</f>
        <v/>
      </c>
      <c r="Z278" s="15">
        <f>IF(OR(X278="",W278&lt;&gt;""),"",IF(DATADATE&gt;X278,"OVERDUE",""))</f>
        <v/>
      </c>
      <c r="AA278" s="15">
        <f>IF(OR(W278="",X278=""),"",IF(W278&lt;=X278,"On time","Late"))</f>
        <v/>
      </c>
      <c r="AB278" s="15">
        <f>IF(A278="","",IF(W278="","UR",IF(V278="","UR",V278)))</f>
        <v/>
      </c>
      <c r="AC278" s="16" t="n"/>
      <c r="AD278" s="16" t="n"/>
      <c r="AE278" s="16" t="n"/>
    </row>
    <row r="279">
      <c r="A279" s="15">
        <f>IF(D279="","",PROJ&amp;"-"&amp;B279&amp;"-"&amp;C279&amp;"-"&amp;TEXT(D279,"0000"))</f>
        <v/>
      </c>
      <c r="B279" s="16" t="n"/>
      <c r="C279" s="16" t="n"/>
      <c r="D279" s="16" t="n"/>
      <c r="E279" s="17" t="n"/>
      <c r="F279" s="15">
        <f>IF(A279="","",IF(E279=_xlfn.MAXIFS('Register'!$E$6:$E$505,'Register'!$A$6:$A$505,A279),"Y","N"))</f>
        <v/>
      </c>
      <c r="G279" s="15">
        <f>IF(A279="","",COUNTIF('Register'!$A$6:$A$505,A279))</f>
        <v/>
      </c>
      <c r="H279" s="16" t="n"/>
      <c r="I279" s="16" t="n"/>
      <c r="J279" s="16" t="n"/>
      <c r="K279" s="16" t="n"/>
      <c r="L279" s="16" t="n"/>
      <c r="M279" s="16" t="n"/>
      <c r="N279" s="18" t="n"/>
      <c r="O279" s="16" t="n"/>
      <c r="P279" s="19">
        <f>IF(OR(N279="",O279=""),"",N279-O279-TA_SUB)</f>
        <v/>
      </c>
      <c r="Q279" s="18" t="n"/>
      <c r="R279" s="16" t="n"/>
      <c r="S279" s="18" t="n"/>
      <c r="T279" s="18" t="n"/>
      <c r="U279" s="16" t="n"/>
      <c r="V279" s="16" t="n"/>
      <c r="W279" s="18" t="n"/>
      <c r="X279" s="19">
        <f>IF(Q279="","",Q279+TA_SUB)</f>
        <v/>
      </c>
      <c r="Y279" s="15">
        <f>IF(Q279="","",IF(W279="",DATADATE,W279)-Q279)</f>
        <v/>
      </c>
      <c r="Z279" s="15">
        <f>IF(OR(X279="",W279&lt;&gt;""),"",IF(DATADATE&gt;X279,"OVERDUE",""))</f>
        <v/>
      </c>
      <c r="AA279" s="15">
        <f>IF(OR(W279="",X279=""),"",IF(W279&lt;=X279,"On time","Late"))</f>
        <v/>
      </c>
      <c r="AB279" s="15">
        <f>IF(A279="","",IF(W279="","UR",IF(V279="","UR",V279)))</f>
        <v/>
      </c>
      <c r="AC279" s="16" t="n"/>
      <c r="AD279" s="16" t="n"/>
      <c r="AE279" s="16" t="n"/>
    </row>
    <row r="280">
      <c r="A280" s="15">
        <f>IF(D280="","",PROJ&amp;"-"&amp;B280&amp;"-"&amp;C280&amp;"-"&amp;TEXT(D280,"0000"))</f>
        <v/>
      </c>
      <c r="B280" s="16" t="n"/>
      <c r="C280" s="16" t="n"/>
      <c r="D280" s="16" t="n"/>
      <c r="E280" s="17" t="n"/>
      <c r="F280" s="15">
        <f>IF(A280="","",IF(E280=_xlfn.MAXIFS('Register'!$E$6:$E$505,'Register'!$A$6:$A$505,A280),"Y","N"))</f>
        <v/>
      </c>
      <c r="G280" s="15">
        <f>IF(A280="","",COUNTIF('Register'!$A$6:$A$505,A280))</f>
        <v/>
      </c>
      <c r="H280" s="16" t="n"/>
      <c r="I280" s="16" t="n"/>
      <c r="J280" s="16" t="n"/>
      <c r="K280" s="16" t="n"/>
      <c r="L280" s="16" t="n"/>
      <c r="M280" s="16" t="n"/>
      <c r="N280" s="18" t="n"/>
      <c r="O280" s="16" t="n"/>
      <c r="P280" s="19">
        <f>IF(OR(N280="",O280=""),"",N280-O280-TA_SUB)</f>
        <v/>
      </c>
      <c r="Q280" s="18" t="n"/>
      <c r="R280" s="16" t="n"/>
      <c r="S280" s="18" t="n"/>
      <c r="T280" s="18" t="n"/>
      <c r="U280" s="16" t="n"/>
      <c r="V280" s="16" t="n"/>
      <c r="W280" s="18" t="n"/>
      <c r="X280" s="19">
        <f>IF(Q280="","",Q280+TA_SUB)</f>
        <v/>
      </c>
      <c r="Y280" s="15">
        <f>IF(Q280="","",IF(W280="",DATADATE,W280)-Q280)</f>
        <v/>
      </c>
      <c r="Z280" s="15">
        <f>IF(OR(X280="",W280&lt;&gt;""),"",IF(DATADATE&gt;X280,"OVERDUE",""))</f>
        <v/>
      </c>
      <c r="AA280" s="15">
        <f>IF(OR(W280="",X280=""),"",IF(W280&lt;=X280,"On time","Late"))</f>
        <v/>
      </c>
      <c r="AB280" s="15">
        <f>IF(A280="","",IF(W280="","UR",IF(V280="","UR",V280)))</f>
        <v/>
      </c>
      <c r="AC280" s="16" t="n"/>
      <c r="AD280" s="16" t="n"/>
      <c r="AE280" s="16" t="n"/>
    </row>
    <row r="281">
      <c r="A281" s="15">
        <f>IF(D281="","",PROJ&amp;"-"&amp;B281&amp;"-"&amp;C281&amp;"-"&amp;TEXT(D281,"0000"))</f>
        <v/>
      </c>
      <c r="B281" s="16" t="n"/>
      <c r="C281" s="16" t="n"/>
      <c r="D281" s="16" t="n"/>
      <c r="E281" s="17" t="n"/>
      <c r="F281" s="15">
        <f>IF(A281="","",IF(E281=_xlfn.MAXIFS('Register'!$E$6:$E$505,'Register'!$A$6:$A$505,A281),"Y","N"))</f>
        <v/>
      </c>
      <c r="G281" s="15">
        <f>IF(A281="","",COUNTIF('Register'!$A$6:$A$505,A281))</f>
        <v/>
      </c>
      <c r="H281" s="16" t="n"/>
      <c r="I281" s="16" t="n"/>
      <c r="J281" s="16" t="n"/>
      <c r="K281" s="16" t="n"/>
      <c r="L281" s="16" t="n"/>
      <c r="M281" s="16" t="n"/>
      <c r="N281" s="18" t="n"/>
      <c r="O281" s="16" t="n"/>
      <c r="P281" s="19">
        <f>IF(OR(N281="",O281=""),"",N281-O281-TA_SUB)</f>
        <v/>
      </c>
      <c r="Q281" s="18" t="n"/>
      <c r="R281" s="16" t="n"/>
      <c r="S281" s="18" t="n"/>
      <c r="T281" s="18" t="n"/>
      <c r="U281" s="16" t="n"/>
      <c r="V281" s="16" t="n"/>
      <c r="W281" s="18" t="n"/>
      <c r="X281" s="19">
        <f>IF(Q281="","",Q281+TA_SUB)</f>
        <v/>
      </c>
      <c r="Y281" s="15">
        <f>IF(Q281="","",IF(W281="",DATADATE,W281)-Q281)</f>
        <v/>
      </c>
      <c r="Z281" s="15">
        <f>IF(OR(X281="",W281&lt;&gt;""),"",IF(DATADATE&gt;X281,"OVERDUE",""))</f>
        <v/>
      </c>
      <c r="AA281" s="15">
        <f>IF(OR(W281="",X281=""),"",IF(W281&lt;=X281,"On time","Late"))</f>
        <v/>
      </c>
      <c r="AB281" s="15">
        <f>IF(A281="","",IF(W281="","UR",IF(V281="","UR",V281)))</f>
        <v/>
      </c>
      <c r="AC281" s="16" t="n"/>
      <c r="AD281" s="16" t="n"/>
      <c r="AE281" s="16" t="n"/>
    </row>
    <row r="282">
      <c r="A282" s="15">
        <f>IF(D282="","",PROJ&amp;"-"&amp;B282&amp;"-"&amp;C282&amp;"-"&amp;TEXT(D282,"0000"))</f>
        <v/>
      </c>
      <c r="B282" s="16" t="n"/>
      <c r="C282" s="16" t="n"/>
      <c r="D282" s="16" t="n"/>
      <c r="E282" s="17" t="n"/>
      <c r="F282" s="15">
        <f>IF(A282="","",IF(E282=_xlfn.MAXIFS('Register'!$E$6:$E$505,'Register'!$A$6:$A$505,A282),"Y","N"))</f>
        <v/>
      </c>
      <c r="G282" s="15">
        <f>IF(A282="","",COUNTIF('Register'!$A$6:$A$505,A282))</f>
        <v/>
      </c>
      <c r="H282" s="16" t="n"/>
      <c r="I282" s="16" t="n"/>
      <c r="J282" s="16" t="n"/>
      <c r="K282" s="16" t="n"/>
      <c r="L282" s="16" t="n"/>
      <c r="M282" s="16" t="n"/>
      <c r="N282" s="18" t="n"/>
      <c r="O282" s="16" t="n"/>
      <c r="P282" s="19">
        <f>IF(OR(N282="",O282=""),"",N282-O282-TA_SUB)</f>
        <v/>
      </c>
      <c r="Q282" s="18" t="n"/>
      <c r="R282" s="16" t="n"/>
      <c r="S282" s="18" t="n"/>
      <c r="T282" s="18" t="n"/>
      <c r="U282" s="16" t="n"/>
      <c r="V282" s="16" t="n"/>
      <c r="W282" s="18" t="n"/>
      <c r="X282" s="19">
        <f>IF(Q282="","",Q282+TA_SUB)</f>
        <v/>
      </c>
      <c r="Y282" s="15">
        <f>IF(Q282="","",IF(W282="",DATADATE,W282)-Q282)</f>
        <v/>
      </c>
      <c r="Z282" s="15">
        <f>IF(OR(X282="",W282&lt;&gt;""),"",IF(DATADATE&gt;X282,"OVERDUE",""))</f>
        <v/>
      </c>
      <c r="AA282" s="15">
        <f>IF(OR(W282="",X282=""),"",IF(W282&lt;=X282,"On time","Late"))</f>
        <v/>
      </c>
      <c r="AB282" s="15">
        <f>IF(A282="","",IF(W282="","UR",IF(V282="","UR",V282)))</f>
        <v/>
      </c>
      <c r="AC282" s="16" t="n"/>
      <c r="AD282" s="16" t="n"/>
      <c r="AE282" s="16" t="n"/>
    </row>
    <row r="283">
      <c r="A283" s="15">
        <f>IF(D283="","",PROJ&amp;"-"&amp;B283&amp;"-"&amp;C283&amp;"-"&amp;TEXT(D283,"0000"))</f>
        <v/>
      </c>
      <c r="B283" s="16" t="n"/>
      <c r="C283" s="16" t="n"/>
      <c r="D283" s="16" t="n"/>
      <c r="E283" s="17" t="n"/>
      <c r="F283" s="15">
        <f>IF(A283="","",IF(E283=_xlfn.MAXIFS('Register'!$E$6:$E$505,'Register'!$A$6:$A$505,A283),"Y","N"))</f>
        <v/>
      </c>
      <c r="G283" s="15">
        <f>IF(A283="","",COUNTIF('Register'!$A$6:$A$505,A283))</f>
        <v/>
      </c>
      <c r="H283" s="16" t="n"/>
      <c r="I283" s="16" t="n"/>
      <c r="J283" s="16" t="n"/>
      <c r="K283" s="16" t="n"/>
      <c r="L283" s="16" t="n"/>
      <c r="M283" s="16" t="n"/>
      <c r="N283" s="18" t="n"/>
      <c r="O283" s="16" t="n"/>
      <c r="P283" s="19">
        <f>IF(OR(N283="",O283=""),"",N283-O283-TA_SUB)</f>
        <v/>
      </c>
      <c r="Q283" s="18" t="n"/>
      <c r="R283" s="16" t="n"/>
      <c r="S283" s="18" t="n"/>
      <c r="T283" s="18" t="n"/>
      <c r="U283" s="16" t="n"/>
      <c r="V283" s="16" t="n"/>
      <c r="W283" s="18" t="n"/>
      <c r="X283" s="19">
        <f>IF(Q283="","",Q283+TA_SUB)</f>
        <v/>
      </c>
      <c r="Y283" s="15">
        <f>IF(Q283="","",IF(W283="",DATADATE,W283)-Q283)</f>
        <v/>
      </c>
      <c r="Z283" s="15">
        <f>IF(OR(X283="",W283&lt;&gt;""),"",IF(DATADATE&gt;X283,"OVERDUE",""))</f>
        <v/>
      </c>
      <c r="AA283" s="15">
        <f>IF(OR(W283="",X283=""),"",IF(W283&lt;=X283,"On time","Late"))</f>
        <v/>
      </c>
      <c r="AB283" s="15">
        <f>IF(A283="","",IF(W283="","UR",IF(V283="","UR",V283)))</f>
        <v/>
      </c>
      <c r="AC283" s="16" t="n"/>
      <c r="AD283" s="16" t="n"/>
      <c r="AE283" s="16" t="n"/>
    </row>
    <row r="284">
      <c r="A284" s="15">
        <f>IF(D284="","",PROJ&amp;"-"&amp;B284&amp;"-"&amp;C284&amp;"-"&amp;TEXT(D284,"0000"))</f>
        <v/>
      </c>
      <c r="B284" s="16" t="n"/>
      <c r="C284" s="16" t="n"/>
      <c r="D284" s="16" t="n"/>
      <c r="E284" s="17" t="n"/>
      <c r="F284" s="15">
        <f>IF(A284="","",IF(E284=_xlfn.MAXIFS('Register'!$E$6:$E$505,'Register'!$A$6:$A$505,A284),"Y","N"))</f>
        <v/>
      </c>
      <c r="G284" s="15">
        <f>IF(A284="","",COUNTIF('Register'!$A$6:$A$505,A284))</f>
        <v/>
      </c>
      <c r="H284" s="16" t="n"/>
      <c r="I284" s="16" t="n"/>
      <c r="J284" s="16" t="n"/>
      <c r="K284" s="16" t="n"/>
      <c r="L284" s="16" t="n"/>
      <c r="M284" s="16" t="n"/>
      <c r="N284" s="18" t="n"/>
      <c r="O284" s="16" t="n"/>
      <c r="P284" s="19">
        <f>IF(OR(N284="",O284=""),"",N284-O284-TA_SUB)</f>
        <v/>
      </c>
      <c r="Q284" s="18" t="n"/>
      <c r="R284" s="16" t="n"/>
      <c r="S284" s="18" t="n"/>
      <c r="T284" s="18" t="n"/>
      <c r="U284" s="16" t="n"/>
      <c r="V284" s="16" t="n"/>
      <c r="W284" s="18" t="n"/>
      <c r="X284" s="19">
        <f>IF(Q284="","",Q284+TA_SUB)</f>
        <v/>
      </c>
      <c r="Y284" s="15">
        <f>IF(Q284="","",IF(W284="",DATADATE,W284)-Q284)</f>
        <v/>
      </c>
      <c r="Z284" s="15">
        <f>IF(OR(X284="",W284&lt;&gt;""),"",IF(DATADATE&gt;X284,"OVERDUE",""))</f>
        <v/>
      </c>
      <c r="AA284" s="15">
        <f>IF(OR(W284="",X284=""),"",IF(W284&lt;=X284,"On time","Late"))</f>
        <v/>
      </c>
      <c r="AB284" s="15">
        <f>IF(A284="","",IF(W284="","UR",IF(V284="","UR",V284)))</f>
        <v/>
      </c>
      <c r="AC284" s="16" t="n"/>
      <c r="AD284" s="16" t="n"/>
      <c r="AE284" s="16" t="n"/>
    </row>
    <row r="285">
      <c r="A285" s="15">
        <f>IF(D285="","",PROJ&amp;"-"&amp;B285&amp;"-"&amp;C285&amp;"-"&amp;TEXT(D285,"0000"))</f>
        <v/>
      </c>
      <c r="B285" s="16" t="n"/>
      <c r="C285" s="16" t="n"/>
      <c r="D285" s="16" t="n"/>
      <c r="E285" s="17" t="n"/>
      <c r="F285" s="15">
        <f>IF(A285="","",IF(E285=_xlfn.MAXIFS('Register'!$E$6:$E$505,'Register'!$A$6:$A$505,A285),"Y","N"))</f>
        <v/>
      </c>
      <c r="G285" s="15">
        <f>IF(A285="","",COUNTIF('Register'!$A$6:$A$505,A285))</f>
        <v/>
      </c>
      <c r="H285" s="16" t="n"/>
      <c r="I285" s="16" t="n"/>
      <c r="J285" s="16" t="n"/>
      <c r="K285" s="16" t="n"/>
      <c r="L285" s="16" t="n"/>
      <c r="M285" s="16" t="n"/>
      <c r="N285" s="18" t="n"/>
      <c r="O285" s="16" t="n"/>
      <c r="P285" s="19">
        <f>IF(OR(N285="",O285=""),"",N285-O285-TA_SUB)</f>
        <v/>
      </c>
      <c r="Q285" s="18" t="n"/>
      <c r="R285" s="16" t="n"/>
      <c r="S285" s="18" t="n"/>
      <c r="T285" s="18" t="n"/>
      <c r="U285" s="16" t="n"/>
      <c r="V285" s="16" t="n"/>
      <c r="W285" s="18" t="n"/>
      <c r="X285" s="19">
        <f>IF(Q285="","",Q285+TA_SUB)</f>
        <v/>
      </c>
      <c r="Y285" s="15">
        <f>IF(Q285="","",IF(W285="",DATADATE,W285)-Q285)</f>
        <v/>
      </c>
      <c r="Z285" s="15">
        <f>IF(OR(X285="",W285&lt;&gt;""),"",IF(DATADATE&gt;X285,"OVERDUE",""))</f>
        <v/>
      </c>
      <c r="AA285" s="15">
        <f>IF(OR(W285="",X285=""),"",IF(W285&lt;=X285,"On time","Late"))</f>
        <v/>
      </c>
      <c r="AB285" s="15">
        <f>IF(A285="","",IF(W285="","UR",IF(V285="","UR",V285)))</f>
        <v/>
      </c>
      <c r="AC285" s="16" t="n"/>
      <c r="AD285" s="16" t="n"/>
      <c r="AE285" s="16" t="n"/>
    </row>
    <row r="286">
      <c r="A286" s="15">
        <f>IF(D286="","",PROJ&amp;"-"&amp;B286&amp;"-"&amp;C286&amp;"-"&amp;TEXT(D286,"0000"))</f>
        <v/>
      </c>
      <c r="B286" s="16" t="n"/>
      <c r="C286" s="16" t="n"/>
      <c r="D286" s="16" t="n"/>
      <c r="E286" s="17" t="n"/>
      <c r="F286" s="15">
        <f>IF(A286="","",IF(E286=_xlfn.MAXIFS('Register'!$E$6:$E$505,'Register'!$A$6:$A$505,A286),"Y","N"))</f>
        <v/>
      </c>
      <c r="G286" s="15">
        <f>IF(A286="","",COUNTIF('Register'!$A$6:$A$505,A286))</f>
        <v/>
      </c>
      <c r="H286" s="16" t="n"/>
      <c r="I286" s="16" t="n"/>
      <c r="J286" s="16" t="n"/>
      <c r="K286" s="16" t="n"/>
      <c r="L286" s="16" t="n"/>
      <c r="M286" s="16" t="n"/>
      <c r="N286" s="18" t="n"/>
      <c r="O286" s="16" t="n"/>
      <c r="P286" s="19">
        <f>IF(OR(N286="",O286=""),"",N286-O286-TA_SUB)</f>
        <v/>
      </c>
      <c r="Q286" s="18" t="n"/>
      <c r="R286" s="16" t="n"/>
      <c r="S286" s="18" t="n"/>
      <c r="T286" s="18" t="n"/>
      <c r="U286" s="16" t="n"/>
      <c r="V286" s="16" t="n"/>
      <c r="W286" s="18" t="n"/>
      <c r="X286" s="19">
        <f>IF(Q286="","",Q286+TA_SUB)</f>
        <v/>
      </c>
      <c r="Y286" s="15">
        <f>IF(Q286="","",IF(W286="",DATADATE,W286)-Q286)</f>
        <v/>
      </c>
      <c r="Z286" s="15">
        <f>IF(OR(X286="",W286&lt;&gt;""),"",IF(DATADATE&gt;X286,"OVERDUE",""))</f>
        <v/>
      </c>
      <c r="AA286" s="15">
        <f>IF(OR(W286="",X286=""),"",IF(W286&lt;=X286,"On time","Late"))</f>
        <v/>
      </c>
      <c r="AB286" s="15">
        <f>IF(A286="","",IF(W286="","UR",IF(V286="","UR",V286)))</f>
        <v/>
      </c>
      <c r="AC286" s="16" t="n"/>
      <c r="AD286" s="16" t="n"/>
      <c r="AE286" s="16" t="n"/>
    </row>
    <row r="287">
      <c r="A287" s="15">
        <f>IF(D287="","",PROJ&amp;"-"&amp;B287&amp;"-"&amp;C287&amp;"-"&amp;TEXT(D287,"0000"))</f>
        <v/>
      </c>
      <c r="B287" s="16" t="n"/>
      <c r="C287" s="16" t="n"/>
      <c r="D287" s="16" t="n"/>
      <c r="E287" s="17" t="n"/>
      <c r="F287" s="15">
        <f>IF(A287="","",IF(E287=_xlfn.MAXIFS('Register'!$E$6:$E$505,'Register'!$A$6:$A$505,A287),"Y","N"))</f>
        <v/>
      </c>
      <c r="G287" s="15">
        <f>IF(A287="","",COUNTIF('Register'!$A$6:$A$505,A287))</f>
        <v/>
      </c>
      <c r="H287" s="16" t="n"/>
      <c r="I287" s="16" t="n"/>
      <c r="J287" s="16" t="n"/>
      <c r="K287" s="16" t="n"/>
      <c r="L287" s="16" t="n"/>
      <c r="M287" s="16" t="n"/>
      <c r="N287" s="18" t="n"/>
      <c r="O287" s="16" t="n"/>
      <c r="P287" s="19">
        <f>IF(OR(N287="",O287=""),"",N287-O287-TA_SUB)</f>
        <v/>
      </c>
      <c r="Q287" s="18" t="n"/>
      <c r="R287" s="16" t="n"/>
      <c r="S287" s="18" t="n"/>
      <c r="T287" s="18" t="n"/>
      <c r="U287" s="16" t="n"/>
      <c r="V287" s="16" t="n"/>
      <c r="W287" s="18" t="n"/>
      <c r="X287" s="19">
        <f>IF(Q287="","",Q287+TA_SUB)</f>
        <v/>
      </c>
      <c r="Y287" s="15">
        <f>IF(Q287="","",IF(W287="",DATADATE,W287)-Q287)</f>
        <v/>
      </c>
      <c r="Z287" s="15">
        <f>IF(OR(X287="",W287&lt;&gt;""),"",IF(DATADATE&gt;X287,"OVERDUE",""))</f>
        <v/>
      </c>
      <c r="AA287" s="15">
        <f>IF(OR(W287="",X287=""),"",IF(W287&lt;=X287,"On time","Late"))</f>
        <v/>
      </c>
      <c r="AB287" s="15">
        <f>IF(A287="","",IF(W287="","UR",IF(V287="","UR",V287)))</f>
        <v/>
      </c>
      <c r="AC287" s="16" t="n"/>
      <c r="AD287" s="16" t="n"/>
      <c r="AE287" s="16" t="n"/>
    </row>
    <row r="288">
      <c r="A288" s="15">
        <f>IF(D288="","",PROJ&amp;"-"&amp;B288&amp;"-"&amp;C288&amp;"-"&amp;TEXT(D288,"0000"))</f>
        <v/>
      </c>
      <c r="B288" s="16" t="n"/>
      <c r="C288" s="16" t="n"/>
      <c r="D288" s="16" t="n"/>
      <c r="E288" s="17" t="n"/>
      <c r="F288" s="15">
        <f>IF(A288="","",IF(E288=_xlfn.MAXIFS('Register'!$E$6:$E$505,'Register'!$A$6:$A$505,A288),"Y","N"))</f>
        <v/>
      </c>
      <c r="G288" s="15">
        <f>IF(A288="","",COUNTIF('Register'!$A$6:$A$505,A288))</f>
        <v/>
      </c>
      <c r="H288" s="16" t="n"/>
      <c r="I288" s="16" t="n"/>
      <c r="J288" s="16" t="n"/>
      <c r="K288" s="16" t="n"/>
      <c r="L288" s="16" t="n"/>
      <c r="M288" s="16" t="n"/>
      <c r="N288" s="18" t="n"/>
      <c r="O288" s="16" t="n"/>
      <c r="P288" s="19">
        <f>IF(OR(N288="",O288=""),"",N288-O288-TA_SUB)</f>
        <v/>
      </c>
      <c r="Q288" s="18" t="n"/>
      <c r="R288" s="16" t="n"/>
      <c r="S288" s="18" t="n"/>
      <c r="T288" s="18" t="n"/>
      <c r="U288" s="16" t="n"/>
      <c r="V288" s="16" t="n"/>
      <c r="W288" s="18" t="n"/>
      <c r="X288" s="19">
        <f>IF(Q288="","",Q288+TA_SUB)</f>
        <v/>
      </c>
      <c r="Y288" s="15">
        <f>IF(Q288="","",IF(W288="",DATADATE,W288)-Q288)</f>
        <v/>
      </c>
      <c r="Z288" s="15">
        <f>IF(OR(X288="",W288&lt;&gt;""),"",IF(DATADATE&gt;X288,"OVERDUE",""))</f>
        <v/>
      </c>
      <c r="AA288" s="15">
        <f>IF(OR(W288="",X288=""),"",IF(W288&lt;=X288,"On time","Late"))</f>
        <v/>
      </c>
      <c r="AB288" s="15">
        <f>IF(A288="","",IF(W288="","UR",IF(V288="","UR",V288)))</f>
        <v/>
      </c>
      <c r="AC288" s="16" t="n"/>
      <c r="AD288" s="16" t="n"/>
      <c r="AE288" s="16" t="n"/>
    </row>
    <row r="289">
      <c r="A289" s="15">
        <f>IF(D289="","",PROJ&amp;"-"&amp;B289&amp;"-"&amp;C289&amp;"-"&amp;TEXT(D289,"0000"))</f>
        <v/>
      </c>
      <c r="B289" s="16" t="n"/>
      <c r="C289" s="16" t="n"/>
      <c r="D289" s="16" t="n"/>
      <c r="E289" s="17" t="n"/>
      <c r="F289" s="15">
        <f>IF(A289="","",IF(E289=_xlfn.MAXIFS('Register'!$E$6:$E$505,'Register'!$A$6:$A$505,A289),"Y","N"))</f>
        <v/>
      </c>
      <c r="G289" s="15">
        <f>IF(A289="","",COUNTIF('Register'!$A$6:$A$505,A289))</f>
        <v/>
      </c>
      <c r="H289" s="16" t="n"/>
      <c r="I289" s="16" t="n"/>
      <c r="J289" s="16" t="n"/>
      <c r="K289" s="16" t="n"/>
      <c r="L289" s="16" t="n"/>
      <c r="M289" s="16" t="n"/>
      <c r="N289" s="18" t="n"/>
      <c r="O289" s="16" t="n"/>
      <c r="P289" s="19">
        <f>IF(OR(N289="",O289=""),"",N289-O289-TA_SUB)</f>
        <v/>
      </c>
      <c r="Q289" s="18" t="n"/>
      <c r="R289" s="16" t="n"/>
      <c r="S289" s="18" t="n"/>
      <c r="T289" s="18" t="n"/>
      <c r="U289" s="16" t="n"/>
      <c r="V289" s="16" t="n"/>
      <c r="W289" s="18" t="n"/>
      <c r="X289" s="19">
        <f>IF(Q289="","",Q289+TA_SUB)</f>
        <v/>
      </c>
      <c r="Y289" s="15">
        <f>IF(Q289="","",IF(W289="",DATADATE,W289)-Q289)</f>
        <v/>
      </c>
      <c r="Z289" s="15">
        <f>IF(OR(X289="",W289&lt;&gt;""),"",IF(DATADATE&gt;X289,"OVERDUE",""))</f>
        <v/>
      </c>
      <c r="AA289" s="15">
        <f>IF(OR(W289="",X289=""),"",IF(W289&lt;=X289,"On time","Late"))</f>
        <v/>
      </c>
      <c r="AB289" s="15">
        <f>IF(A289="","",IF(W289="","UR",IF(V289="","UR",V289)))</f>
        <v/>
      </c>
      <c r="AC289" s="16" t="n"/>
      <c r="AD289" s="16" t="n"/>
      <c r="AE289" s="16" t="n"/>
    </row>
    <row r="290">
      <c r="A290" s="15">
        <f>IF(D290="","",PROJ&amp;"-"&amp;B290&amp;"-"&amp;C290&amp;"-"&amp;TEXT(D290,"0000"))</f>
        <v/>
      </c>
      <c r="B290" s="16" t="n"/>
      <c r="C290" s="16" t="n"/>
      <c r="D290" s="16" t="n"/>
      <c r="E290" s="17" t="n"/>
      <c r="F290" s="15">
        <f>IF(A290="","",IF(E290=_xlfn.MAXIFS('Register'!$E$6:$E$505,'Register'!$A$6:$A$505,A290),"Y","N"))</f>
        <v/>
      </c>
      <c r="G290" s="15">
        <f>IF(A290="","",COUNTIF('Register'!$A$6:$A$505,A290))</f>
        <v/>
      </c>
      <c r="H290" s="16" t="n"/>
      <c r="I290" s="16" t="n"/>
      <c r="J290" s="16" t="n"/>
      <c r="K290" s="16" t="n"/>
      <c r="L290" s="16" t="n"/>
      <c r="M290" s="16" t="n"/>
      <c r="N290" s="18" t="n"/>
      <c r="O290" s="16" t="n"/>
      <c r="P290" s="19">
        <f>IF(OR(N290="",O290=""),"",N290-O290-TA_SUB)</f>
        <v/>
      </c>
      <c r="Q290" s="18" t="n"/>
      <c r="R290" s="16" t="n"/>
      <c r="S290" s="18" t="n"/>
      <c r="T290" s="18" t="n"/>
      <c r="U290" s="16" t="n"/>
      <c r="V290" s="16" t="n"/>
      <c r="W290" s="18" t="n"/>
      <c r="X290" s="19">
        <f>IF(Q290="","",Q290+TA_SUB)</f>
        <v/>
      </c>
      <c r="Y290" s="15">
        <f>IF(Q290="","",IF(W290="",DATADATE,W290)-Q290)</f>
        <v/>
      </c>
      <c r="Z290" s="15">
        <f>IF(OR(X290="",W290&lt;&gt;""),"",IF(DATADATE&gt;X290,"OVERDUE",""))</f>
        <v/>
      </c>
      <c r="AA290" s="15">
        <f>IF(OR(W290="",X290=""),"",IF(W290&lt;=X290,"On time","Late"))</f>
        <v/>
      </c>
      <c r="AB290" s="15">
        <f>IF(A290="","",IF(W290="","UR",IF(V290="","UR",V290)))</f>
        <v/>
      </c>
      <c r="AC290" s="16" t="n"/>
      <c r="AD290" s="16" t="n"/>
      <c r="AE290" s="16" t="n"/>
    </row>
    <row r="291">
      <c r="A291" s="15">
        <f>IF(D291="","",PROJ&amp;"-"&amp;B291&amp;"-"&amp;C291&amp;"-"&amp;TEXT(D291,"0000"))</f>
        <v/>
      </c>
      <c r="B291" s="16" t="n"/>
      <c r="C291" s="16" t="n"/>
      <c r="D291" s="16" t="n"/>
      <c r="E291" s="17" t="n"/>
      <c r="F291" s="15">
        <f>IF(A291="","",IF(E291=_xlfn.MAXIFS('Register'!$E$6:$E$505,'Register'!$A$6:$A$505,A291),"Y","N"))</f>
        <v/>
      </c>
      <c r="G291" s="15">
        <f>IF(A291="","",COUNTIF('Register'!$A$6:$A$505,A291))</f>
        <v/>
      </c>
      <c r="H291" s="16" t="n"/>
      <c r="I291" s="16" t="n"/>
      <c r="J291" s="16" t="n"/>
      <c r="K291" s="16" t="n"/>
      <c r="L291" s="16" t="n"/>
      <c r="M291" s="16" t="n"/>
      <c r="N291" s="18" t="n"/>
      <c r="O291" s="16" t="n"/>
      <c r="P291" s="19">
        <f>IF(OR(N291="",O291=""),"",N291-O291-TA_SUB)</f>
        <v/>
      </c>
      <c r="Q291" s="18" t="n"/>
      <c r="R291" s="16" t="n"/>
      <c r="S291" s="18" t="n"/>
      <c r="T291" s="18" t="n"/>
      <c r="U291" s="16" t="n"/>
      <c r="V291" s="16" t="n"/>
      <c r="W291" s="18" t="n"/>
      <c r="X291" s="19">
        <f>IF(Q291="","",Q291+TA_SUB)</f>
        <v/>
      </c>
      <c r="Y291" s="15">
        <f>IF(Q291="","",IF(W291="",DATADATE,W291)-Q291)</f>
        <v/>
      </c>
      <c r="Z291" s="15">
        <f>IF(OR(X291="",W291&lt;&gt;""),"",IF(DATADATE&gt;X291,"OVERDUE",""))</f>
        <v/>
      </c>
      <c r="AA291" s="15">
        <f>IF(OR(W291="",X291=""),"",IF(W291&lt;=X291,"On time","Late"))</f>
        <v/>
      </c>
      <c r="AB291" s="15">
        <f>IF(A291="","",IF(W291="","UR",IF(V291="","UR",V291)))</f>
        <v/>
      </c>
      <c r="AC291" s="16" t="n"/>
      <c r="AD291" s="16" t="n"/>
      <c r="AE291" s="16" t="n"/>
    </row>
    <row r="292">
      <c r="A292" s="15">
        <f>IF(D292="","",PROJ&amp;"-"&amp;B292&amp;"-"&amp;C292&amp;"-"&amp;TEXT(D292,"0000"))</f>
        <v/>
      </c>
      <c r="B292" s="16" t="n"/>
      <c r="C292" s="16" t="n"/>
      <c r="D292" s="16" t="n"/>
      <c r="E292" s="17" t="n"/>
      <c r="F292" s="15">
        <f>IF(A292="","",IF(E292=_xlfn.MAXIFS('Register'!$E$6:$E$505,'Register'!$A$6:$A$505,A292),"Y","N"))</f>
        <v/>
      </c>
      <c r="G292" s="15">
        <f>IF(A292="","",COUNTIF('Register'!$A$6:$A$505,A292))</f>
        <v/>
      </c>
      <c r="H292" s="16" t="n"/>
      <c r="I292" s="16" t="n"/>
      <c r="J292" s="16" t="n"/>
      <c r="K292" s="16" t="n"/>
      <c r="L292" s="16" t="n"/>
      <c r="M292" s="16" t="n"/>
      <c r="N292" s="18" t="n"/>
      <c r="O292" s="16" t="n"/>
      <c r="P292" s="19">
        <f>IF(OR(N292="",O292=""),"",N292-O292-TA_SUB)</f>
        <v/>
      </c>
      <c r="Q292" s="18" t="n"/>
      <c r="R292" s="16" t="n"/>
      <c r="S292" s="18" t="n"/>
      <c r="T292" s="18" t="n"/>
      <c r="U292" s="16" t="n"/>
      <c r="V292" s="16" t="n"/>
      <c r="W292" s="18" t="n"/>
      <c r="X292" s="19">
        <f>IF(Q292="","",Q292+TA_SUB)</f>
        <v/>
      </c>
      <c r="Y292" s="15">
        <f>IF(Q292="","",IF(W292="",DATADATE,W292)-Q292)</f>
        <v/>
      </c>
      <c r="Z292" s="15">
        <f>IF(OR(X292="",W292&lt;&gt;""),"",IF(DATADATE&gt;X292,"OVERDUE",""))</f>
        <v/>
      </c>
      <c r="AA292" s="15">
        <f>IF(OR(W292="",X292=""),"",IF(W292&lt;=X292,"On time","Late"))</f>
        <v/>
      </c>
      <c r="AB292" s="15">
        <f>IF(A292="","",IF(W292="","UR",IF(V292="","UR",V292)))</f>
        <v/>
      </c>
      <c r="AC292" s="16" t="n"/>
      <c r="AD292" s="16" t="n"/>
      <c r="AE292" s="16" t="n"/>
    </row>
    <row r="293">
      <c r="A293" s="15">
        <f>IF(D293="","",PROJ&amp;"-"&amp;B293&amp;"-"&amp;C293&amp;"-"&amp;TEXT(D293,"0000"))</f>
        <v/>
      </c>
      <c r="B293" s="16" t="n"/>
      <c r="C293" s="16" t="n"/>
      <c r="D293" s="16" t="n"/>
      <c r="E293" s="17" t="n"/>
      <c r="F293" s="15">
        <f>IF(A293="","",IF(E293=_xlfn.MAXIFS('Register'!$E$6:$E$505,'Register'!$A$6:$A$505,A293),"Y","N"))</f>
        <v/>
      </c>
      <c r="G293" s="15">
        <f>IF(A293="","",COUNTIF('Register'!$A$6:$A$505,A293))</f>
        <v/>
      </c>
      <c r="H293" s="16" t="n"/>
      <c r="I293" s="16" t="n"/>
      <c r="J293" s="16" t="n"/>
      <c r="K293" s="16" t="n"/>
      <c r="L293" s="16" t="n"/>
      <c r="M293" s="16" t="n"/>
      <c r="N293" s="18" t="n"/>
      <c r="O293" s="16" t="n"/>
      <c r="P293" s="19">
        <f>IF(OR(N293="",O293=""),"",N293-O293-TA_SUB)</f>
        <v/>
      </c>
      <c r="Q293" s="18" t="n"/>
      <c r="R293" s="16" t="n"/>
      <c r="S293" s="18" t="n"/>
      <c r="T293" s="18" t="n"/>
      <c r="U293" s="16" t="n"/>
      <c r="V293" s="16" t="n"/>
      <c r="W293" s="18" t="n"/>
      <c r="X293" s="19">
        <f>IF(Q293="","",Q293+TA_SUB)</f>
        <v/>
      </c>
      <c r="Y293" s="15">
        <f>IF(Q293="","",IF(W293="",DATADATE,W293)-Q293)</f>
        <v/>
      </c>
      <c r="Z293" s="15">
        <f>IF(OR(X293="",W293&lt;&gt;""),"",IF(DATADATE&gt;X293,"OVERDUE",""))</f>
        <v/>
      </c>
      <c r="AA293" s="15">
        <f>IF(OR(W293="",X293=""),"",IF(W293&lt;=X293,"On time","Late"))</f>
        <v/>
      </c>
      <c r="AB293" s="15">
        <f>IF(A293="","",IF(W293="","UR",IF(V293="","UR",V293)))</f>
        <v/>
      </c>
      <c r="AC293" s="16" t="n"/>
      <c r="AD293" s="16" t="n"/>
      <c r="AE293" s="16" t="n"/>
    </row>
    <row r="294">
      <c r="A294" s="15">
        <f>IF(D294="","",PROJ&amp;"-"&amp;B294&amp;"-"&amp;C294&amp;"-"&amp;TEXT(D294,"0000"))</f>
        <v/>
      </c>
      <c r="B294" s="16" t="n"/>
      <c r="C294" s="16" t="n"/>
      <c r="D294" s="16" t="n"/>
      <c r="E294" s="17" t="n"/>
      <c r="F294" s="15">
        <f>IF(A294="","",IF(E294=_xlfn.MAXIFS('Register'!$E$6:$E$505,'Register'!$A$6:$A$505,A294),"Y","N"))</f>
        <v/>
      </c>
      <c r="G294" s="15">
        <f>IF(A294="","",COUNTIF('Register'!$A$6:$A$505,A294))</f>
        <v/>
      </c>
      <c r="H294" s="16" t="n"/>
      <c r="I294" s="16" t="n"/>
      <c r="J294" s="16" t="n"/>
      <c r="K294" s="16" t="n"/>
      <c r="L294" s="16" t="n"/>
      <c r="M294" s="16" t="n"/>
      <c r="N294" s="18" t="n"/>
      <c r="O294" s="16" t="n"/>
      <c r="P294" s="19">
        <f>IF(OR(N294="",O294=""),"",N294-O294-TA_SUB)</f>
        <v/>
      </c>
      <c r="Q294" s="18" t="n"/>
      <c r="R294" s="16" t="n"/>
      <c r="S294" s="18" t="n"/>
      <c r="T294" s="18" t="n"/>
      <c r="U294" s="16" t="n"/>
      <c r="V294" s="16" t="n"/>
      <c r="W294" s="18" t="n"/>
      <c r="X294" s="19">
        <f>IF(Q294="","",Q294+TA_SUB)</f>
        <v/>
      </c>
      <c r="Y294" s="15">
        <f>IF(Q294="","",IF(W294="",DATADATE,W294)-Q294)</f>
        <v/>
      </c>
      <c r="Z294" s="15">
        <f>IF(OR(X294="",W294&lt;&gt;""),"",IF(DATADATE&gt;X294,"OVERDUE",""))</f>
        <v/>
      </c>
      <c r="AA294" s="15">
        <f>IF(OR(W294="",X294=""),"",IF(W294&lt;=X294,"On time","Late"))</f>
        <v/>
      </c>
      <c r="AB294" s="15">
        <f>IF(A294="","",IF(W294="","UR",IF(V294="","UR",V294)))</f>
        <v/>
      </c>
      <c r="AC294" s="16" t="n"/>
      <c r="AD294" s="16" t="n"/>
      <c r="AE294" s="16" t="n"/>
    </row>
    <row r="295">
      <c r="A295" s="15">
        <f>IF(D295="","",PROJ&amp;"-"&amp;B295&amp;"-"&amp;C295&amp;"-"&amp;TEXT(D295,"0000"))</f>
        <v/>
      </c>
      <c r="B295" s="16" t="n"/>
      <c r="C295" s="16" t="n"/>
      <c r="D295" s="16" t="n"/>
      <c r="E295" s="17" t="n"/>
      <c r="F295" s="15">
        <f>IF(A295="","",IF(E295=_xlfn.MAXIFS('Register'!$E$6:$E$505,'Register'!$A$6:$A$505,A295),"Y","N"))</f>
        <v/>
      </c>
      <c r="G295" s="15">
        <f>IF(A295="","",COUNTIF('Register'!$A$6:$A$505,A295))</f>
        <v/>
      </c>
      <c r="H295" s="16" t="n"/>
      <c r="I295" s="16" t="n"/>
      <c r="J295" s="16" t="n"/>
      <c r="K295" s="16" t="n"/>
      <c r="L295" s="16" t="n"/>
      <c r="M295" s="16" t="n"/>
      <c r="N295" s="18" t="n"/>
      <c r="O295" s="16" t="n"/>
      <c r="P295" s="19">
        <f>IF(OR(N295="",O295=""),"",N295-O295-TA_SUB)</f>
        <v/>
      </c>
      <c r="Q295" s="18" t="n"/>
      <c r="R295" s="16" t="n"/>
      <c r="S295" s="18" t="n"/>
      <c r="T295" s="18" t="n"/>
      <c r="U295" s="16" t="n"/>
      <c r="V295" s="16" t="n"/>
      <c r="W295" s="18" t="n"/>
      <c r="X295" s="19">
        <f>IF(Q295="","",Q295+TA_SUB)</f>
        <v/>
      </c>
      <c r="Y295" s="15">
        <f>IF(Q295="","",IF(W295="",DATADATE,W295)-Q295)</f>
        <v/>
      </c>
      <c r="Z295" s="15">
        <f>IF(OR(X295="",W295&lt;&gt;""),"",IF(DATADATE&gt;X295,"OVERDUE",""))</f>
        <v/>
      </c>
      <c r="AA295" s="15">
        <f>IF(OR(W295="",X295=""),"",IF(W295&lt;=X295,"On time","Late"))</f>
        <v/>
      </c>
      <c r="AB295" s="15">
        <f>IF(A295="","",IF(W295="","UR",IF(V295="","UR",V295)))</f>
        <v/>
      </c>
      <c r="AC295" s="16" t="n"/>
      <c r="AD295" s="16" t="n"/>
      <c r="AE295" s="16" t="n"/>
    </row>
    <row r="296">
      <c r="A296" s="15">
        <f>IF(D296="","",PROJ&amp;"-"&amp;B296&amp;"-"&amp;C296&amp;"-"&amp;TEXT(D296,"0000"))</f>
        <v/>
      </c>
      <c r="B296" s="16" t="n"/>
      <c r="C296" s="16" t="n"/>
      <c r="D296" s="16" t="n"/>
      <c r="E296" s="17" t="n"/>
      <c r="F296" s="15">
        <f>IF(A296="","",IF(E296=_xlfn.MAXIFS('Register'!$E$6:$E$505,'Register'!$A$6:$A$505,A296),"Y","N"))</f>
        <v/>
      </c>
      <c r="G296" s="15">
        <f>IF(A296="","",COUNTIF('Register'!$A$6:$A$505,A296))</f>
        <v/>
      </c>
      <c r="H296" s="16" t="n"/>
      <c r="I296" s="16" t="n"/>
      <c r="J296" s="16" t="n"/>
      <c r="K296" s="16" t="n"/>
      <c r="L296" s="16" t="n"/>
      <c r="M296" s="16" t="n"/>
      <c r="N296" s="18" t="n"/>
      <c r="O296" s="16" t="n"/>
      <c r="P296" s="19">
        <f>IF(OR(N296="",O296=""),"",N296-O296-TA_SUB)</f>
        <v/>
      </c>
      <c r="Q296" s="18" t="n"/>
      <c r="R296" s="16" t="n"/>
      <c r="S296" s="18" t="n"/>
      <c r="T296" s="18" t="n"/>
      <c r="U296" s="16" t="n"/>
      <c r="V296" s="16" t="n"/>
      <c r="W296" s="18" t="n"/>
      <c r="X296" s="19">
        <f>IF(Q296="","",Q296+TA_SUB)</f>
        <v/>
      </c>
      <c r="Y296" s="15">
        <f>IF(Q296="","",IF(W296="",DATADATE,W296)-Q296)</f>
        <v/>
      </c>
      <c r="Z296" s="15">
        <f>IF(OR(X296="",W296&lt;&gt;""),"",IF(DATADATE&gt;X296,"OVERDUE",""))</f>
        <v/>
      </c>
      <c r="AA296" s="15">
        <f>IF(OR(W296="",X296=""),"",IF(W296&lt;=X296,"On time","Late"))</f>
        <v/>
      </c>
      <c r="AB296" s="15">
        <f>IF(A296="","",IF(W296="","UR",IF(V296="","UR",V296)))</f>
        <v/>
      </c>
      <c r="AC296" s="16" t="n"/>
      <c r="AD296" s="16" t="n"/>
      <c r="AE296" s="16" t="n"/>
    </row>
    <row r="297">
      <c r="A297" s="15">
        <f>IF(D297="","",PROJ&amp;"-"&amp;B297&amp;"-"&amp;C297&amp;"-"&amp;TEXT(D297,"0000"))</f>
        <v/>
      </c>
      <c r="B297" s="16" t="n"/>
      <c r="C297" s="16" t="n"/>
      <c r="D297" s="16" t="n"/>
      <c r="E297" s="17" t="n"/>
      <c r="F297" s="15">
        <f>IF(A297="","",IF(E297=_xlfn.MAXIFS('Register'!$E$6:$E$505,'Register'!$A$6:$A$505,A297),"Y","N"))</f>
        <v/>
      </c>
      <c r="G297" s="15">
        <f>IF(A297="","",COUNTIF('Register'!$A$6:$A$505,A297))</f>
        <v/>
      </c>
      <c r="H297" s="16" t="n"/>
      <c r="I297" s="16" t="n"/>
      <c r="J297" s="16" t="n"/>
      <c r="K297" s="16" t="n"/>
      <c r="L297" s="16" t="n"/>
      <c r="M297" s="16" t="n"/>
      <c r="N297" s="18" t="n"/>
      <c r="O297" s="16" t="n"/>
      <c r="P297" s="19">
        <f>IF(OR(N297="",O297=""),"",N297-O297-TA_SUB)</f>
        <v/>
      </c>
      <c r="Q297" s="18" t="n"/>
      <c r="R297" s="16" t="n"/>
      <c r="S297" s="18" t="n"/>
      <c r="T297" s="18" t="n"/>
      <c r="U297" s="16" t="n"/>
      <c r="V297" s="16" t="n"/>
      <c r="W297" s="18" t="n"/>
      <c r="X297" s="19">
        <f>IF(Q297="","",Q297+TA_SUB)</f>
        <v/>
      </c>
      <c r="Y297" s="15">
        <f>IF(Q297="","",IF(W297="",DATADATE,W297)-Q297)</f>
        <v/>
      </c>
      <c r="Z297" s="15">
        <f>IF(OR(X297="",W297&lt;&gt;""),"",IF(DATADATE&gt;X297,"OVERDUE",""))</f>
        <v/>
      </c>
      <c r="AA297" s="15">
        <f>IF(OR(W297="",X297=""),"",IF(W297&lt;=X297,"On time","Late"))</f>
        <v/>
      </c>
      <c r="AB297" s="15">
        <f>IF(A297="","",IF(W297="","UR",IF(V297="","UR",V297)))</f>
        <v/>
      </c>
      <c r="AC297" s="16" t="n"/>
      <c r="AD297" s="16" t="n"/>
      <c r="AE297" s="16" t="n"/>
    </row>
    <row r="298">
      <c r="A298" s="15">
        <f>IF(D298="","",PROJ&amp;"-"&amp;B298&amp;"-"&amp;C298&amp;"-"&amp;TEXT(D298,"0000"))</f>
        <v/>
      </c>
      <c r="B298" s="16" t="n"/>
      <c r="C298" s="16" t="n"/>
      <c r="D298" s="16" t="n"/>
      <c r="E298" s="17" t="n"/>
      <c r="F298" s="15">
        <f>IF(A298="","",IF(E298=_xlfn.MAXIFS('Register'!$E$6:$E$505,'Register'!$A$6:$A$505,A298),"Y","N"))</f>
        <v/>
      </c>
      <c r="G298" s="15">
        <f>IF(A298="","",COUNTIF('Register'!$A$6:$A$505,A298))</f>
        <v/>
      </c>
      <c r="H298" s="16" t="n"/>
      <c r="I298" s="16" t="n"/>
      <c r="J298" s="16" t="n"/>
      <c r="K298" s="16" t="n"/>
      <c r="L298" s="16" t="n"/>
      <c r="M298" s="16" t="n"/>
      <c r="N298" s="18" t="n"/>
      <c r="O298" s="16" t="n"/>
      <c r="P298" s="19">
        <f>IF(OR(N298="",O298=""),"",N298-O298-TA_SUB)</f>
        <v/>
      </c>
      <c r="Q298" s="18" t="n"/>
      <c r="R298" s="16" t="n"/>
      <c r="S298" s="18" t="n"/>
      <c r="T298" s="18" t="n"/>
      <c r="U298" s="16" t="n"/>
      <c r="V298" s="16" t="n"/>
      <c r="W298" s="18" t="n"/>
      <c r="X298" s="19">
        <f>IF(Q298="","",Q298+TA_SUB)</f>
        <v/>
      </c>
      <c r="Y298" s="15">
        <f>IF(Q298="","",IF(W298="",DATADATE,W298)-Q298)</f>
        <v/>
      </c>
      <c r="Z298" s="15">
        <f>IF(OR(X298="",W298&lt;&gt;""),"",IF(DATADATE&gt;X298,"OVERDUE",""))</f>
        <v/>
      </c>
      <c r="AA298" s="15">
        <f>IF(OR(W298="",X298=""),"",IF(W298&lt;=X298,"On time","Late"))</f>
        <v/>
      </c>
      <c r="AB298" s="15">
        <f>IF(A298="","",IF(W298="","UR",IF(V298="","UR",V298)))</f>
        <v/>
      </c>
      <c r="AC298" s="16" t="n"/>
      <c r="AD298" s="16" t="n"/>
      <c r="AE298" s="16" t="n"/>
    </row>
    <row r="299">
      <c r="A299" s="15">
        <f>IF(D299="","",PROJ&amp;"-"&amp;B299&amp;"-"&amp;C299&amp;"-"&amp;TEXT(D299,"0000"))</f>
        <v/>
      </c>
      <c r="B299" s="16" t="n"/>
      <c r="C299" s="16" t="n"/>
      <c r="D299" s="16" t="n"/>
      <c r="E299" s="17" t="n"/>
      <c r="F299" s="15">
        <f>IF(A299="","",IF(E299=_xlfn.MAXIFS('Register'!$E$6:$E$505,'Register'!$A$6:$A$505,A299),"Y","N"))</f>
        <v/>
      </c>
      <c r="G299" s="15">
        <f>IF(A299="","",COUNTIF('Register'!$A$6:$A$505,A299))</f>
        <v/>
      </c>
      <c r="H299" s="16" t="n"/>
      <c r="I299" s="16" t="n"/>
      <c r="J299" s="16" t="n"/>
      <c r="K299" s="16" t="n"/>
      <c r="L299" s="16" t="n"/>
      <c r="M299" s="16" t="n"/>
      <c r="N299" s="18" t="n"/>
      <c r="O299" s="16" t="n"/>
      <c r="P299" s="19">
        <f>IF(OR(N299="",O299=""),"",N299-O299-TA_SUB)</f>
        <v/>
      </c>
      <c r="Q299" s="18" t="n"/>
      <c r="R299" s="16" t="n"/>
      <c r="S299" s="18" t="n"/>
      <c r="T299" s="18" t="n"/>
      <c r="U299" s="16" t="n"/>
      <c r="V299" s="16" t="n"/>
      <c r="W299" s="18" t="n"/>
      <c r="X299" s="19">
        <f>IF(Q299="","",Q299+TA_SUB)</f>
        <v/>
      </c>
      <c r="Y299" s="15">
        <f>IF(Q299="","",IF(W299="",DATADATE,W299)-Q299)</f>
        <v/>
      </c>
      <c r="Z299" s="15">
        <f>IF(OR(X299="",W299&lt;&gt;""),"",IF(DATADATE&gt;X299,"OVERDUE",""))</f>
        <v/>
      </c>
      <c r="AA299" s="15">
        <f>IF(OR(W299="",X299=""),"",IF(W299&lt;=X299,"On time","Late"))</f>
        <v/>
      </c>
      <c r="AB299" s="15">
        <f>IF(A299="","",IF(W299="","UR",IF(V299="","UR",V299)))</f>
        <v/>
      </c>
      <c r="AC299" s="16" t="n"/>
      <c r="AD299" s="16" t="n"/>
      <c r="AE299" s="16" t="n"/>
    </row>
    <row r="300">
      <c r="A300" s="15">
        <f>IF(D300="","",PROJ&amp;"-"&amp;B300&amp;"-"&amp;C300&amp;"-"&amp;TEXT(D300,"0000"))</f>
        <v/>
      </c>
      <c r="B300" s="16" t="n"/>
      <c r="C300" s="16" t="n"/>
      <c r="D300" s="16" t="n"/>
      <c r="E300" s="17" t="n"/>
      <c r="F300" s="15">
        <f>IF(A300="","",IF(E300=_xlfn.MAXIFS('Register'!$E$6:$E$505,'Register'!$A$6:$A$505,A300),"Y","N"))</f>
        <v/>
      </c>
      <c r="G300" s="15">
        <f>IF(A300="","",COUNTIF('Register'!$A$6:$A$505,A300))</f>
        <v/>
      </c>
      <c r="H300" s="16" t="n"/>
      <c r="I300" s="16" t="n"/>
      <c r="J300" s="16" t="n"/>
      <c r="K300" s="16" t="n"/>
      <c r="L300" s="16" t="n"/>
      <c r="M300" s="16" t="n"/>
      <c r="N300" s="18" t="n"/>
      <c r="O300" s="16" t="n"/>
      <c r="P300" s="19">
        <f>IF(OR(N300="",O300=""),"",N300-O300-TA_SUB)</f>
        <v/>
      </c>
      <c r="Q300" s="18" t="n"/>
      <c r="R300" s="16" t="n"/>
      <c r="S300" s="18" t="n"/>
      <c r="T300" s="18" t="n"/>
      <c r="U300" s="16" t="n"/>
      <c r="V300" s="16" t="n"/>
      <c r="W300" s="18" t="n"/>
      <c r="X300" s="19">
        <f>IF(Q300="","",Q300+TA_SUB)</f>
        <v/>
      </c>
      <c r="Y300" s="15">
        <f>IF(Q300="","",IF(W300="",DATADATE,W300)-Q300)</f>
        <v/>
      </c>
      <c r="Z300" s="15">
        <f>IF(OR(X300="",W300&lt;&gt;""),"",IF(DATADATE&gt;X300,"OVERDUE",""))</f>
        <v/>
      </c>
      <c r="AA300" s="15">
        <f>IF(OR(W300="",X300=""),"",IF(W300&lt;=X300,"On time","Late"))</f>
        <v/>
      </c>
      <c r="AB300" s="15">
        <f>IF(A300="","",IF(W300="","UR",IF(V300="","UR",V300)))</f>
        <v/>
      </c>
      <c r="AC300" s="16" t="n"/>
      <c r="AD300" s="16" t="n"/>
      <c r="AE300" s="16" t="n"/>
    </row>
    <row r="301">
      <c r="A301" s="15">
        <f>IF(D301="","",PROJ&amp;"-"&amp;B301&amp;"-"&amp;C301&amp;"-"&amp;TEXT(D301,"0000"))</f>
        <v/>
      </c>
      <c r="B301" s="16" t="n"/>
      <c r="C301" s="16" t="n"/>
      <c r="D301" s="16" t="n"/>
      <c r="E301" s="17" t="n"/>
      <c r="F301" s="15">
        <f>IF(A301="","",IF(E301=_xlfn.MAXIFS('Register'!$E$6:$E$505,'Register'!$A$6:$A$505,A301),"Y","N"))</f>
        <v/>
      </c>
      <c r="G301" s="15">
        <f>IF(A301="","",COUNTIF('Register'!$A$6:$A$505,A301))</f>
        <v/>
      </c>
      <c r="H301" s="16" t="n"/>
      <c r="I301" s="16" t="n"/>
      <c r="J301" s="16" t="n"/>
      <c r="K301" s="16" t="n"/>
      <c r="L301" s="16" t="n"/>
      <c r="M301" s="16" t="n"/>
      <c r="N301" s="18" t="n"/>
      <c r="O301" s="16" t="n"/>
      <c r="P301" s="19">
        <f>IF(OR(N301="",O301=""),"",N301-O301-TA_SUB)</f>
        <v/>
      </c>
      <c r="Q301" s="18" t="n"/>
      <c r="R301" s="16" t="n"/>
      <c r="S301" s="18" t="n"/>
      <c r="T301" s="18" t="n"/>
      <c r="U301" s="16" t="n"/>
      <c r="V301" s="16" t="n"/>
      <c r="W301" s="18" t="n"/>
      <c r="X301" s="19">
        <f>IF(Q301="","",Q301+TA_SUB)</f>
        <v/>
      </c>
      <c r="Y301" s="15">
        <f>IF(Q301="","",IF(W301="",DATADATE,W301)-Q301)</f>
        <v/>
      </c>
      <c r="Z301" s="15">
        <f>IF(OR(X301="",W301&lt;&gt;""),"",IF(DATADATE&gt;X301,"OVERDUE",""))</f>
        <v/>
      </c>
      <c r="AA301" s="15">
        <f>IF(OR(W301="",X301=""),"",IF(W301&lt;=X301,"On time","Late"))</f>
        <v/>
      </c>
      <c r="AB301" s="15">
        <f>IF(A301="","",IF(W301="","UR",IF(V301="","UR",V301)))</f>
        <v/>
      </c>
      <c r="AC301" s="16" t="n"/>
      <c r="AD301" s="16" t="n"/>
      <c r="AE301" s="16" t="n"/>
    </row>
    <row r="302">
      <c r="A302" s="15">
        <f>IF(D302="","",PROJ&amp;"-"&amp;B302&amp;"-"&amp;C302&amp;"-"&amp;TEXT(D302,"0000"))</f>
        <v/>
      </c>
      <c r="B302" s="16" t="n"/>
      <c r="C302" s="16" t="n"/>
      <c r="D302" s="16" t="n"/>
      <c r="E302" s="17" t="n"/>
      <c r="F302" s="15">
        <f>IF(A302="","",IF(E302=_xlfn.MAXIFS('Register'!$E$6:$E$505,'Register'!$A$6:$A$505,A302),"Y","N"))</f>
        <v/>
      </c>
      <c r="G302" s="15">
        <f>IF(A302="","",COUNTIF('Register'!$A$6:$A$505,A302))</f>
        <v/>
      </c>
      <c r="H302" s="16" t="n"/>
      <c r="I302" s="16" t="n"/>
      <c r="J302" s="16" t="n"/>
      <c r="K302" s="16" t="n"/>
      <c r="L302" s="16" t="n"/>
      <c r="M302" s="16" t="n"/>
      <c r="N302" s="18" t="n"/>
      <c r="O302" s="16" t="n"/>
      <c r="P302" s="19">
        <f>IF(OR(N302="",O302=""),"",N302-O302-TA_SUB)</f>
        <v/>
      </c>
      <c r="Q302" s="18" t="n"/>
      <c r="R302" s="16" t="n"/>
      <c r="S302" s="18" t="n"/>
      <c r="T302" s="18" t="n"/>
      <c r="U302" s="16" t="n"/>
      <c r="V302" s="16" t="n"/>
      <c r="W302" s="18" t="n"/>
      <c r="X302" s="19">
        <f>IF(Q302="","",Q302+TA_SUB)</f>
        <v/>
      </c>
      <c r="Y302" s="15">
        <f>IF(Q302="","",IF(W302="",DATADATE,W302)-Q302)</f>
        <v/>
      </c>
      <c r="Z302" s="15">
        <f>IF(OR(X302="",W302&lt;&gt;""),"",IF(DATADATE&gt;X302,"OVERDUE",""))</f>
        <v/>
      </c>
      <c r="AA302" s="15">
        <f>IF(OR(W302="",X302=""),"",IF(W302&lt;=X302,"On time","Late"))</f>
        <v/>
      </c>
      <c r="AB302" s="15">
        <f>IF(A302="","",IF(W302="","UR",IF(V302="","UR",V302)))</f>
        <v/>
      </c>
      <c r="AC302" s="16" t="n"/>
      <c r="AD302" s="16" t="n"/>
      <c r="AE302" s="16" t="n"/>
    </row>
    <row r="303">
      <c r="A303" s="15">
        <f>IF(D303="","",PROJ&amp;"-"&amp;B303&amp;"-"&amp;C303&amp;"-"&amp;TEXT(D303,"0000"))</f>
        <v/>
      </c>
      <c r="B303" s="16" t="n"/>
      <c r="C303" s="16" t="n"/>
      <c r="D303" s="16" t="n"/>
      <c r="E303" s="17" t="n"/>
      <c r="F303" s="15">
        <f>IF(A303="","",IF(E303=_xlfn.MAXIFS('Register'!$E$6:$E$505,'Register'!$A$6:$A$505,A303),"Y","N"))</f>
        <v/>
      </c>
      <c r="G303" s="15">
        <f>IF(A303="","",COUNTIF('Register'!$A$6:$A$505,A303))</f>
        <v/>
      </c>
      <c r="H303" s="16" t="n"/>
      <c r="I303" s="16" t="n"/>
      <c r="J303" s="16" t="n"/>
      <c r="K303" s="16" t="n"/>
      <c r="L303" s="16" t="n"/>
      <c r="M303" s="16" t="n"/>
      <c r="N303" s="18" t="n"/>
      <c r="O303" s="16" t="n"/>
      <c r="P303" s="19">
        <f>IF(OR(N303="",O303=""),"",N303-O303-TA_SUB)</f>
        <v/>
      </c>
      <c r="Q303" s="18" t="n"/>
      <c r="R303" s="16" t="n"/>
      <c r="S303" s="18" t="n"/>
      <c r="T303" s="18" t="n"/>
      <c r="U303" s="16" t="n"/>
      <c r="V303" s="16" t="n"/>
      <c r="W303" s="18" t="n"/>
      <c r="X303" s="19">
        <f>IF(Q303="","",Q303+TA_SUB)</f>
        <v/>
      </c>
      <c r="Y303" s="15">
        <f>IF(Q303="","",IF(W303="",DATADATE,W303)-Q303)</f>
        <v/>
      </c>
      <c r="Z303" s="15">
        <f>IF(OR(X303="",W303&lt;&gt;""),"",IF(DATADATE&gt;X303,"OVERDUE",""))</f>
        <v/>
      </c>
      <c r="AA303" s="15">
        <f>IF(OR(W303="",X303=""),"",IF(W303&lt;=X303,"On time","Late"))</f>
        <v/>
      </c>
      <c r="AB303" s="15">
        <f>IF(A303="","",IF(W303="","UR",IF(V303="","UR",V303)))</f>
        <v/>
      </c>
      <c r="AC303" s="16" t="n"/>
      <c r="AD303" s="16" t="n"/>
      <c r="AE303" s="16" t="n"/>
    </row>
    <row r="304">
      <c r="A304" s="15">
        <f>IF(D304="","",PROJ&amp;"-"&amp;B304&amp;"-"&amp;C304&amp;"-"&amp;TEXT(D304,"0000"))</f>
        <v/>
      </c>
      <c r="B304" s="16" t="n"/>
      <c r="C304" s="16" t="n"/>
      <c r="D304" s="16" t="n"/>
      <c r="E304" s="17" t="n"/>
      <c r="F304" s="15">
        <f>IF(A304="","",IF(E304=_xlfn.MAXIFS('Register'!$E$6:$E$505,'Register'!$A$6:$A$505,A304),"Y","N"))</f>
        <v/>
      </c>
      <c r="G304" s="15">
        <f>IF(A304="","",COUNTIF('Register'!$A$6:$A$505,A304))</f>
        <v/>
      </c>
      <c r="H304" s="16" t="n"/>
      <c r="I304" s="16" t="n"/>
      <c r="J304" s="16" t="n"/>
      <c r="K304" s="16" t="n"/>
      <c r="L304" s="16" t="n"/>
      <c r="M304" s="16" t="n"/>
      <c r="N304" s="18" t="n"/>
      <c r="O304" s="16" t="n"/>
      <c r="P304" s="19">
        <f>IF(OR(N304="",O304=""),"",N304-O304-TA_SUB)</f>
        <v/>
      </c>
      <c r="Q304" s="18" t="n"/>
      <c r="R304" s="16" t="n"/>
      <c r="S304" s="18" t="n"/>
      <c r="T304" s="18" t="n"/>
      <c r="U304" s="16" t="n"/>
      <c r="V304" s="16" t="n"/>
      <c r="W304" s="18" t="n"/>
      <c r="X304" s="19">
        <f>IF(Q304="","",Q304+TA_SUB)</f>
        <v/>
      </c>
      <c r="Y304" s="15">
        <f>IF(Q304="","",IF(W304="",DATADATE,W304)-Q304)</f>
        <v/>
      </c>
      <c r="Z304" s="15">
        <f>IF(OR(X304="",W304&lt;&gt;""),"",IF(DATADATE&gt;X304,"OVERDUE",""))</f>
        <v/>
      </c>
      <c r="AA304" s="15">
        <f>IF(OR(W304="",X304=""),"",IF(W304&lt;=X304,"On time","Late"))</f>
        <v/>
      </c>
      <c r="AB304" s="15">
        <f>IF(A304="","",IF(W304="","UR",IF(V304="","UR",V304)))</f>
        <v/>
      </c>
      <c r="AC304" s="16" t="n"/>
      <c r="AD304" s="16" t="n"/>
      <c r="AE304" s="16" t="n"/>
    </row>
    <row r="305">
      <c r="A305" s="15">
        <f>IF(D305="","",PROJ&amp;"-"&amp;B305&amp;"-"&amp;C305&amp;"-"&amp;TEXT(D305,"0000"))</f>
        <v/>
      </c>
      <c r="B305" s="16" t="n"/>
      <c r="C305" s="16" t="n"/>
      <c r="D305" s="16" t="n"/>
      <c r="E305" s="17" t="n"/>
      <c r="F305" s="15">
        <f>IF(A305="","",IF(E305=_xlfn.MAXIFS('Register'!$E$6:$E$505,'Register'!$A$6:$A$505,A305),"Y","N"))</f>
        <v/>
      </c>
      <c r="G305" s="15">
        <f>IF(A305="","",COUNTIF('Register'!$A$6:$A$505,A305))</f>
        <v/>
      </c>
      <c r="H305" s="16" t="n"/>
      <c r="I305" s="16" t="n"/>
      <c r="J305" s="16" t="n"/>
      <c r="K305" s="16" t="n"/>
      <c r="L305" s="16" t="n"/>
      <c r="M305" s="16" t="n"/>
      <c r="N305" s="18" t="n"/>
      <c r="O305" s="16" t="n"/>
      <c r="P305" s="19">
        <f>IF(OR(N305="",O305=""),"",N305-O305-TA_SUB)</f>
        <v/>
      </c>
      <c r="Q305" s="18" t="n"/>
      <c r="R305" s="16" t="n"/>
      <c r="S305" s="18" t="n"/>
      <c r="T305" s="18" t="n"/>
      <c r="U305" s="16" t="n"/>
      <c r="V305" s="16" t="n"/>
      <c r="W305" s="18" t="n"/>
      <c r="X305" s="19">
        <f>IF(Q305="","",Q305+TA_SUB)</f>
        <v/>
      </c>
      <c r="Y305" s="15">
        <f>IF(Q305="","",IF(W305="",DATADATE,W305)-Q305)</f>
        <v/>
      </c>
      <c r="Z305" s="15">
        <f>IF(OR(X305="",W305&lt;&gt;""),"",IF(DATADATE&gt;X305,"OVERDUE",""))</f>
        <v/>
      </c>
      <c r="AA305" s="15">
        <f>IF(OR(W305="",X305=""),"",IF(W305&lt;=X305,"On time","Late"))</f>
        <v/>
      </c>
      <c r="AB305" s="15">
        <f>IF(A305="","",IF(W305="","UR",IF(V305="","UR",V305)))</f>
        <v/>
      </c>
      <c r="AC305" s="16" t="n"/>
      <c r="AD305" s="16" t="n"/>
      <c r="AE305" s="16" t="n"/>
    </row>
    <row r="306">
      <c r="A306" s="15">
        <f>IF(D306="","",PROJ&amp;"-"&amp;B306&amp;"-"&amp;C306&amp;"-"&amp;TEXT(D306,"0000"))</f>
        <v/>
      </c>
      <c r="B306" s="16" t="n"/>
      <c r="C306" s="16" t="n"/>
      <c r="D306" s="16" t="n"/>
      <c r="E306" s="17" t="n"/>
      <c r="F306" s="15">
        <f>IF(A306="","",IF(E306=_xlfn.MAXIFS('Register'!$E$6:$E$505,'Register'!$A$6:$A$505,A306),"Y","N"))</f>
        <v/>
      </c>
      <c r="G306" s="15">
        <f>IF(A306="","",COUNTIF('Register'!$A$6:$A$505,A306))</f>
        <v/>
      </c>
      <c r="H306" s="16" t="n"/>
      <c r="I306" s="16" t="n"/>
      <c r="J306" s="16" t="n"/>
      <c r="K306" s="16" t="n"/>
      <c r="L306" s="16" t="n"/>
      <c r="M306" s="16" t="n"/>
      <c r="N306" s="18" t="n"/>
      <c r="O306" s="16" t="n"/>
      <c r="P306" s="19">
        <f>IF(OR(N306="",O306=""),"",N306-O306-TA_SUB)</f>
        <v/>
      </c>
      <c r="Q306" s="18" t="n"/>
      <c r="R306" s="16" t="n"/>
      <c r="S306" s="18" t="n"/>
      <c r="T306" s="18" t="n"/>
      <c r="U306" s="16" t="n"/>
      <c r="V306" s="16" t="n"/>
      <c r="W306" s="18" t="n"/>
      <c r="X306" s="19">
        <f>IF(Q306="","",Q306+TA_SUB)</f>
        <v/>
      </c>
      <c r="Y306" s="15">
        <f>IF(Q306="","",IF(W306="",DATADATE,W306)-Q306)</f>
        <v/>
      </c>
      <c r="Z306" s="15">
        <f>IF(OR(X306="",W306&lt;&gt;""),"",IF(DATADATE&gt;X306,"OVERDUE",""))</f>
        <v/>
      </c>
      <c r="AA306" s="15">
        <f>IF(OR(W306="",X306=""),"",IF(W306&lt;=X306,"On time","Late"))</f>
        <v/>
      </c>
      <c r="AB306" s="15">
        <f>IF(A306="","",IF(W306="","UR",IF(V306="","UR",V306)))</f>
        <v/>
      </c>
      <c r="AC306" s="16" t="n"/>
      <c r="AD306" s="16" t="n"/>
      <c r="AE306" s="16" t="n"/>
    </row>
    <row r="307">
      <c r="A307" s="15">
        <f>IF(D307="","",PROJ&amp;"-"&amp;B307&amp;"-"&amp;C307&amp;"-"&amp;TEXT(D307,"0000"))</f>
        <v/>
      </c>
      <c r="B307" s="16" t="n"/>
      <c r="C307" s="16" t="n"/>
      <c r="D307" s="16" t="n"/>
      <c r="E307" s="17" t="n"/>
      <c r="F307" s="15">
        <f>IF(A307="","",IF(E307=_xlfn.MAXIFS('Register'!$E$6:$E$505,'Register'!$A$6:$A$505,A307),"Y","N"))</f>
        <v/>
      </c>
      <c r="G307" s="15">
        <f>IF(A307="","",COUNTIF('Register'!$A$6:$A$505,A307))</f>
        <v/>
      </c>
      <c r="H307" s="16" t="n"/>
      <c r="I307" s="16" t="n"/>
      <c r="J307" s="16" t="n"/>
      <c r="K307" s="16" t="n"/>
      <c r="L307" s="16" t="n"/>
      <c r="M307" s="16" t="n"/>
      <c r="N307" s="18" t="n"/>
      <c r="O307" s="16" t="n"/>
      <c r="P307" s="19">
        <f>IF(OR(N307="",O307=""),"",N307-O307-TA_SUB)</f>
        <v/>
      </c>
      <c r="Q307" s="18" t="n"/>
      <c r="R307" s="16" t="n"/>
      <c r="S307" s="18" t="n"/>
      <c r="T307" s="18" t="n"/>
      <c r="U307" s="16" t="n"/>
      <c r="V307" s="16" t="n"/>
      <c r="W307" s="18" t="n"/>
      <c r="X307" s="19">
        <f>IF(Q307="","",Q307+TA_SUB)</f>
        <v/>
      </c>
      <c r="Y307" s="15">
        <f>IF(Q307="","",IF(W307="",DATADATE,W307)-Q307)</f>
        <v/>
      </c>
      <c r="Z307" s="15">
        <f>IF(OR(X307="",W307&lt;&gt;""),"",IF(DATADATE&gt;X307,"OVERDUE",""))</f>
        <v/>
      </c>
      <c r="AA307" s="15">
        <f>IF(OR(W307="",X307=""),"",IF(W307&lt;=X307,"On time","Late"))</f>
        <v/>
      </c>
      <c r="AB307" s="15">
        <f>IF(A307="","",IF(W307="","UR",IF(V307="","UR",V307)))</f>
        <v/>
      </c>
      <c r="AC307" s="16" t="n"/>
      <c r="AD307" s="16" t="n"/>
      <c r="AE307" s="16" t="n"/>
    </row>
    <row r="308">
      <c r="A308" s="15">
        <f>IF(D308="","",PROJ&amp;"-"&amp;B308&amp;"-"&amp;C308&amp;"-"&amp;TEXT(D308,"0000"))</f>
        <v/>
      </c>
      <c r="B308" s="16" t="n"/>
      <c r="C308" s="16" t="n"/>
      <c r="D308" s="16" t="n"/>
      <c r="E308" s="17" t="n"/>
      <c r="F308" s="15">
        <f>IF(A308="","",IF(E308=_xlfn.MAXIFS('Register'!$E$6:$E$505,'Register'!$A$6:$A$505,A308),"Y","N"))</f>
        <v/>
      </c>
      <c r="G308" s="15">
        <f>IF(A308="","",COUNTIF('Register'!$A$6:$A$505,A308))</f>
        <v/>
      </c>
      <c r="H308" s="16" t="n"/>
      <c r="I308" s="16" t="n"/>
      <c r="J308" s="16" t="n"/>
      <c r="K308" s="16" t="n"/>
      <c r="L308" s="16" t="n"/>
      <c r="M308" s="16" t="n"/>
      <c r="N308" s="18" t="n"/>
      <c r="O308" s="16" t="n"/>
      <c r="P308" s="19">
        <f>IF(OR(N308="",O308=""),"",N308-O308-TA_SUB)</f>
        <v/>
      </c>
      <c r="Q308" s="18" t="n"/>
      <c r="R308" s="16" t="n"/>
      <c r="S308" s="18" t="n"/>
      <c r="T308" s="18" t="n"/>
      <c r="U308" s="16" t="n"/>
      <c r="V308" s="16" t="n"/>
      <c r="W308" s="18" t="n"/>
      <c r="X308" s="19">
        <f>IF(Q308="","",Q308+TA_SUB)</f>
        <v/>
      </c>
      <c r="Y308" s="15">
        <f>IF(Q308="","",IF(W308="",DATADATE,W308)-Q308)</f>
        <v/>
      </c>
      <c r="Z308" s="15">
        <f>IF(OR(X308="",W308&lt;&gt;""),"",IF(DATADATE&gt;X308,"OVERDUE",""))</f>
        <v/>
      </c>
      <c r="AA308" s="15">
        <f>IF(OR(W308="",X308=""),"",IF(W308&lt;=X308,"On time","Late"))</f>
        <v/>
      </c>
      <c r="AB308" s="15">
        <f>IF(A308="","",IF(W308="","UR",IF(V308="","UR",V308)))</f>
        <v/>
      </c>
      <c r="AC308" s="16" t="n"/>
      <c r="AD308" s="16" t="n"/>
      <c r="AE308" s="16" t="n"/>
    </row>
    <row r="309">
      <c r="A309" s="15">
        <f>IF(D309="","",PROJ&amp;"-"&amp;B309&amp;"-"&amp;C309&amp;"-"&amp;TEXT(D309,"0000"))</f>
        <v/>
      </c>
      <c r="B309" s="16" t="n"/>
      <c r="C309" s="16" t="n"/>
      <c r="D309" s="16" t="n"/>
      <c r="E309" s="17" t="n"/>
      <c r="F309" s="15">
        <f>IF(A309="","",IF(E309=_xlfn.MAXIFS('Register'!$E$6:$E$505,'Register'!$A$6:$A$505,A309),"Y","N"))</f>
        <v/>
      </c>
      <c r="G309" s="15">
        <f>IF(A309="","",COUNTIF('Register'!$A$6:$A$505,A309))</f>
        <v/>
      </c>
      <c r="H309" s="16" t="n"/>
      <c r="I309" s="16" t="n"/>
      <c r="J309" s="16" t="n"/>
      <c r="K309" s="16" t="n"/>
      <c r="L309" s="16" t="n"/>
      <c r="M309" s="16" t="n"/>
      <c r="N309" s="18" t="n"/>
      <c r="O309" s="16" t="n"/>
      <c r="P309" s="19">
        <f>IF(OR(N309="",O309=""),"",N309-O309-TA_SUB)</f>
        <v/>
      </c>
      <c r="Q309" s="18" t="n"/>
      <c r="R309" s="16" t="n"/>
      <c r="S309" s="18" t="n"/>
      <c r="T309" s="18" t="n"/>
      <c r="U309" s="16" t="n"/>
      <c r="V309" s="16" t="n"/>
      <c r="W309" s="18" t="n"/>
      <c r="X309" s="19">
        <f>IF(Q309="","",Q309+TA_SUB)</f>
        <v/>
      </c>
      <c r="Y309" s="15">
        <f>IF(Q309="","",IF(W309="",DATADATE,W309)-Q309)</f>
        <v/>
      </c>
      <c r="Z309" s="15">
        <f>IF(OR(X309="",W309&lt;&gt;""),"",IF(DATADATE&gt;X309,"OVERDUE",""))</f>
        <v/>
      </c>
      <c r="AA309" s="15">
        <f>IF(OR(W309="",X309=""),"",IF(W309&lt;=X309,"On time","Late"))</f>
        <v/>
      </c>
      <c r="AB309" s="15">
        <f>IF(A309="","",IF(W309="","UR",IF(V309="","UR",V309)))</f>
        <v/>
      </c>
      <c r="AC309" s="16" t="n"/>
      <c r="AD309" s="16" t="n"/>
      <c r="AE309" s="16" t="n"/>
    </row>
    <row r="310">
      <c r="A310" s="15">
        <f>IF(D310="","",PROJ&amp;"-"&amp;B310&amp;"-"&amp;C310&amp;"-"&amp;TEXT(D310,"0000"))</f>
        <v/>
      </c>
      <c r="B310" s="16" t="n"/>
      <c r="C310" s="16" t="n"/>
      <c r="D310" s="16" t="n"/>
      <c r="E310" s="17" t="n"/>
      <c r="F310" s="15">
        <f>IF(A310="","",IF(E310=_xlfn.MAXIFS('Register'!$E$6:$E$505,'Register'!$A$6:$A$505,A310),"Y","N"))</f>
        <v/>
      </c>
      <c r="G310" s="15">
        <f>IF(A310="","",COUNTIF('Register'!$A$6:$A$505,A310))</f>
        <v/>
      </c>
      <c r="H310" s="16" t="n"/>
      <c r="I310" s="16" t="n"/>
      <c r="J310" s="16" t="n"/>
      <c r="K310" s="16" t="n"/>
      <c r="L310" s="16" t="n"/>
      <c r="M310" s="16" t="n"/>
      <c r="N310" s="18" t="n"/>
      <c r="O310" s="16" t="n"/>
      <c r="P310" s="19">
        <f>IF(OR(N310="",O310=""),"",N310-O310-TA_SUB)</f>
        <v/>
      </c>
      <c r="Q310" s="18" t="n"/>
      <c r="R310" s="16" t="n"/>
      <c r="S310" s="18" t="n"/>
      <c r="T310" s="18" t="n"/>
      <c r="U310" s="16" t="n"/>
      <c r="V310" s="16" t="n"/>
      <c r="W310" s="18" t="n"/>
      <c r="X310" s="19">
        <f>IF(Q310="","",Q310+TA_SUB)</f>
        <v/>
      </c>
      <c r="Y310" s="15">
        <f>IF(Q310="","",IF(W310="",DATADATE,W310)-Q310)</f>
        <v/>
      </c>
      <c r="Z310" s="15">
        <f>IF(OR(X310="",W310&lt;&gt;""),"",IF(DATADATE&gt;X310,"OVERDUE",""))</f>
        <v/>
      </c>
      <c r="AA310" s="15">
        <f>IF(OR(W310="",X310=""),"",IF(W310&lt;=X310,"On time","Late"))</f>
        <v/>
      </c>
      <c r="AB310" s="15">
        <f>IF(A310="","",IF(W310="","UR",IF(V310="","UR",V310)))</f>
        <v/>
      </c>
      <c r="AC310" s="16" t="n"/>
      <c r="AD310" s="16" t="n"/>
      <c r="AE310" s="16" t="n"/>
    </row>
    <row r="311">
      <c r="A311" s="15">
        <f>IF(D311="","",PROJ&amp;"-"&amp;B311&amp;"-"&amp;C311&amp;"-"&amp;TEXT(D311,"0000"))</f>
        <v/>
      </c>
      <c r="B311" s="16" t="n"/>
      <c r="C311" s="16" t="n"/>
      <c r="D311" s="16" t="n"/>
      <c r="E311" s="17" t="n"/>
      <c r="F311" s="15">
        <f>IF(A311="","",IF(E311=_xlfn.MAXIFS('Register'!$E$6:$E$505,'Register'!$A$6:$A$505,A311),"Y","N"))</f>
        <v/>
      </c>
      <c r="G311" s="15">
        <f>IF(A311="","",COUNTIF('Register'!$A$6:$A$505,A311))</f>
        <v/>
      </c>
      <c r="H311" s="16" t="n"/>
      <c r="I311" s="16" t="n"/>
      <c r="J311" s="16" t="n"/>
      <c r="K311" s="16" t="n"/>
      <c r="L311" s="16" t="n"/>
      <c r="M311" s="16" t="n"/>
      <c r="N311" s="18" t="n"/>
      <c r="O311" s="16" t="n"/>
      <c r="P311" s="19">
        <f>IF(OR(N311="",O311=""),"",N311-O311-TA_SUB)</f>
        <v/>
      </c>
      <c r="Q311" s="18" t="n"/>
      <c r="R311" s="16" t="n"/>
      <c r="S311" s="18" t="n"/>
      <c r="T311" s="18" t="n"/>
      <c r="U311" s="16" t="n"/>
      <c r="V311" s="16" t="n"/>
      <c r="W311" s="18" t="n"/>
      <c r="X311" s="19">
        <f>IF(Q311="","",Q311+TA_SUB)</f>
        <v/>
      </c>
      <c r="Y311" s="15">
        <f>IF(Q311="","",IF(W311="",DATADATE,W311)-Q311)</f>
        <v/>
      </c>
      <c r="Z311" s="15">
        <f>IF(OR(X311="",W311&lt;&gt;""),"",IF(DATADATE&gt;X311,"OVERDUE",""))</f>
        <v/>
      </c>
      <c r="AA311" s="15">
        <f>IF(OR(W311="",X311=""),"",IF(W311&lt;=X311,"On time","Late"))</f>
        <v/>
      </c>
      <c r="AB311" s="15">
        <f>IF(A311="","",IF(W311="","UR",IF(V311="","UR",V311)))</f>
        <v/>
      </c>
      <c r="AC311" s="16" t="n"/>
      <c r="AD311" s="16" t="n"/>
      <c r="AE311" s="16" t="n"/>
    </row>
    <row r="312">
      <c r="A312" s="15">
        <f>IF(D312="","",PROJ&amp;"-"&amp;B312&amp;"-"&amp;C312&amp;"-"&amp;TEXT(D312,"0000"))</f>
        <v/>
      </c>
      <c r="B312" s="16" t="n"/>
      <c r="C312" s="16" t="n"/>
      <c r="D312" s="16" t="n"/>
      <c r="E312" s="17" t="n"/>
      <c r="F312" s="15">
        <f>IF(A312="","",IF(E312=_xlfn.MAXIFS('Register'!$E$6:$E$505,'Register'!$A$6:$A$505,A312),"Y","N"))</f>
        <v/>
      </c>
      <c r="G312" s="15">
        <f>IF(A312="","",COUNTIF('Register'!$A$6:$A$505,A312))</f>
        <v/>
      </c>
      <c r="H312" s="16" t="n"/>
      <c r="I312" s="16" t="n"/>
      <c r="J312" s="16" t="n"/>
      <c r="K312" s="16" t="n"/>
      <c r="L312" s="16" t="n"/>
      <c r="M312" s="16" t="n"/>
      <c r="N312" s="18" t="n"/>
      <c r="O312" s="16" t="n"/>
      <c r="P312" s="19">
        <f>IF(OR(N312="",O312=""),"",N312-O312-TA_SUB)</f>
        <v/>
      </c>
      <c r="Q312" s="18" t="n"/>
      <c r="R312" s="16" t="n"/>
      <c r="S312" s="18" t="n"/>
      <c r="T312" s="18" t="n"/>
      <c r="U312" s="16" t="n"/>
      <c r="V312" s="16" t="n"/>
      <c r="W312" s="18" t="n"/>
      <c r="X312" s="19">
        <f>IF(Q312="","",Q312+TA_SUB)</f>
        <v/>
      </c>
      <c r="Y312" s="15">
        <f>IF(Q312="","",IF(W312="",DATADATE,W312)-Q312)</f>
        <v/>
      </c>
      <c r="Z312" s="15">
        <f>IF(OR(X312="",W312&lt;&gt;""),"",IF(DATADATE&gt;X312,"OVERDUE",""))</f>
        <v/>
      </c>
      <c r="AA312" s="15">
        <f>IF(OR(W312="",X312=""),"",IF(W312&lt;=X312,"On time","Late"))</f>
        <v/>
      </c>
      <c r="AB312" s="15">
        <f>IF(A312="","",IF(W312="","UR",IF(V312="","UR",V312)))</f>
        <v/>
      </c>
      <c r="AC312" s="16" t="n"/>
      <c r="AD312" s="16" t="n"/>
      <c r="AE312" s="16" t="n"/>
    </row>
    <row r="313">
      <c r="A313" s="15">
        <f>IF(D313="","",PROJ&amp;"-"&amp;B313&amp;"-"&amp;C313&amp;"-"&amp;TEXT(D313,"0000"))</f>
        <v/>
      </c>
      <c r="B313" s="16" t="n"/>
      <c r="C313" s="16" t="n"/>
      <c r="D313" s="16" t="n"/>
      <c r="E313" s="17" t="n"/>
      <c r="F313" s="15">
        <f>IF(A313="","",IF(E313=_xlfn.MAXIFS('Register'!$E$6:$E$505,'Register'!$A$6:$A$505,A313),"Y","N"))</f>
        <v/>
      </c>
      <c r="G313" s="15">
        <f>IF(A313="","",COUNTIF('Register'!$A$6:$A$505,A313))</f>
        <v/>
      </c>
      <c r="H313" s="16" t="n"/>
      <c r="I313" s="16" t="n"/>
      <c r="J313" s="16" t="n"/>
      <c r="K313" s="16" t="n"/>
      <c r="L313" s="16" t="n"/>
      <c r="M313" s="16" t="n"/>
      <c r="N313" s="18" t="n"/>
      <c r="O313" s="16" t="n"/>
      <c r="P313" s="19">
        <f>IF(OR(N313="",O313=""),"",N313-O313-TA_SUB)</f>
        <v/>
      </c>
      <c r="Q313" s="18" t="n"/>
      <c r="R313" s="16" t="n"/>
      <c r="S313" s="18" t="n"/>
      <c r="T313" s="18" t="n"/>
      <c r="U313" s="16" t="n"/>
      <c r="V313" s="16" t="n"/>
      <c r="W313" s="18" t="n"/>
      <c r="X313" s="19">
        <f>IF(Q313="","",Q313+TA_SUB)</f>
        <v/>
      </c>
      <c r="Y313" s="15">
        <f>IF(Q313="","",IF(W313="",DATADATE,W313)-Q313)</f>
        <v/>
      </c>
      <c r="Z313" s="15">
        <f>IF(OR(X313="",W313&lt;&gt;""),"",IF(DATADATE&gt;X313,"OVERDUE",""))</f>
        <v/>
      </c>
      <c r="AA313" s="15">
        <f>IF(OR(W313="",X313=""),"",IF(W313&lt;=X313,"On time","Late"))</f>
        <v/>
      </c>
      <c r="AB313" s="15">
        <f>IF(A313="","",IF(W313="","UR",IF(V313="","UR",V313)))</f>
        <v/>
      </c>
      <c r="AC313" s="16" t="n"/>
      <c r="AD313" s="16" t="n"/>
      <c r="AE313" s="16" t="n"/>
    </row>
    <row r="314">
      <c r="A314" s="15">
        <f>IF(D314="","",PROJ&amp;"-"&amp;B314&amp;"-"&amp;C314&amp;"-"&amp;TEXT(D314,"0000"))</f>
        <v/>
      </c>
      <c r="B314" s="16" t="n"/>
      <c r="C314" s="16" t="n"/>
      <c r="D314" s="16" t="n"/>
      <c r="E314" s="17" t="n"/>
      <c r="F314" s="15">
        <f>IF(A314="","",IF(E314=_xlfn.MAXIFS('Register'!$E$6:$E$505,'Register'!$A$6:$A$505,A314),"Y","N"))</f>
        <v/>
      </c>
      <c r="G314" s="15">
        <f>IF(A314="","",COUNTIF('Register'!$A$6:$A$505,A314))</f>
        <v/>
      </c>
      <c r="H314" s="16" t="n"/>
      <c r="I314" s="16" t="n"/>
      <c r="J314" s="16" t="n"/>
      <c r="K314" s="16" t="n"/>
      <c r="L314" s="16" t="n"/>
      <c r="M314" s="16" t="n"/>
      <c r="N314" s="18" t="n"/>
      <c r="O314" s="16" t="n"/>
      <c r="P314" s="19">
        <f>IF(OR(N314="",O314=""),"",N314-O314-TA_SUB)</f>
        <v/>
      </c>
      <c r="Q314" s="18" t="n"/>
      <c r="R314" s="16" t="n"/>
      <c r="S314" s="18" t="n"/>
      <c r="T314" s="18" t="n"/>
      <c r="U314" s="16" t="n"/>
      <c r="V314" s="16" t="n"/>
      <c r="W314" s="18" t="n"/>
      <c r="X314" s="19">
        <f>IF(Q314="","",Q314+TA_SUB)</f>
        <v/>
      </c>
      <c r="Y314" s="15">
        <f>IF(Q314="","",IF(W314="",DATADATE,W314)-Q314)</f>
        <v/>
      </c>
      <c r="Z314" s="15">
        <f>IF(OR(X314="",W314&lt;&gt;""),"",IF(DATADATE&gt;X314,"OVERDUE",""))</f>
        <v/>
      </c>
      <c r="AA314" s="15">
        <f>IF(OR(W314="",X314=""),"",IF(W314&lt;=X314,"On time","Late"))</f>
        <v/>
      </c>
      <c r="AB314" s="15">
        <f>IF(A314="","",IF(W314="","UR",IF(V314="","UR",V314)))</f>
        <v/>
      </c>
      <c r="AC314" s="16" t="n"/>
      <c r="AD314" s="16" t="n"/>
      <c r="AE314" s="16" t="n"/>
    </row>
    <row r="315">
      <c r="A315" s="15">
        <f>IF(D315="","",PROJ&amp;"-"&amp;B315&amp;"-"&amp;C315&amp;"-"&amp;TEXT(D315,"0000"))</f>
        <v/>
      </c>
      <c r="B315" s="16" t="n"/>
      <c r="C315" s="16" t="n"/>
      <c r="D315" s="16" t="n"/>
      <c r="E315" s="17" t="n"/>
      <c r="F315" s="15">
        <f>IF(A315="","",IF(E315=_xlfn.MAXIFS('Register'!$E$6:$E$505,'Register'!$A$6:$A$505,A315),"Y","N"))</f>
        <v/>
      </c>
      <c r="G315" s="15">
        <f>IF(A315="","",COUNTIF('Register'!$A$6:$A$505,A315))</f>
        <v/>
      </c>
      <c r="H315" s="16" t="n"/>
      <c r="I315" s="16" t="n"/>
      <c r="J315" s="16" t="n"/>
      <c r="K315" s="16" t="n"/>
      <c r="L315" s="16" t="n"/>
      <c r="M315" s="16" t="n"/>
      <c r="N315" s="18" t="n"/>
      <c r="O315" s="16" t="n"/>
      <c r="P315" s="19">
        <f>IF(OR(N315="",O315=""),"",N315-O315-TA_SUB)</f>
        <v/>
      </c>
      <c r="Q315" s="18" t="n"/>
      <c r="R315" s="16" t="n"/>
      <c r="S315" s="18" t="n"/>
      <c r="T315" s="18" t="n"/>
      <c r="U315" s="16" t="n"/>
      <c r="V315" s="16" t="n"/>
      <c r="W315" s="18" t="n"/>
      <c r="X315" s="19">
        <f>IF(Q315="","",Q315+TA_SUB)</f>
        <v/>
      </c>
      <c r="Y315" s="15">
        <f>IF(Q315="","",IF(W315="",DATADATE,W315)-Q315)</f>
        <v/>
      </c>
      <c r="Z315" s="15">
        <f>IF(OR(X315="",W315&lt;&gt;""),"",IF(DATADATE&gt;X315,"OVERDUE",""))</f>
        <v/>
      </c>
      <c r="AA315" s="15">
        <f>IF(OR(W315="",X315=""),"",IF(W315&lt;=X315,"On time","Late"))</f>
        <v/>
      </c>
      <c r="AB315" s="15">
        <f>IF(A315="","",IF(W315="","UR",IF(V315="","UR",V315)))</f>
        <v/>
      </c>
      <c r="AC315" s="16" t="n"/>
      <c r="AD315" s="16" t="n"/>
      <c r="AE315" s="16" t="n"/>
    </row>
    <row r="316">
      <c r="A316" s="15">
        <f>IF(D316="","",PROJ&amp;"-"&amp;B316&amp;"-"&amp;C316&amp;"-"&amp;TEXT(D316,"0000"))</f>
        <v/>
      </c>
      <c r="B316" s="16" t="n"/>
      <c r="C316" s="16" t="n"/>
      <c r="D316" s="16" t="n"/>
      <c r="E316" s="17" t="n"/>
      <c r="F316" s="15">
        <f>IF(A316="","",IF(E316=_xlfn.MAXIFS('Register'!$E$6:$E$505,'Register'!$A$6:$A$505,A316),"Y","N"))</f>
        <v/>
      </c>
      <c r="G316" s="15">
        <f>IF(A316="","",COUNTIF('Register'!$A$6:$A$505,A316))</f>
        <v/>
      </c>
      <c r="H316" s="16" t="n"/>
      <c r="I316" s="16" t="n"/>
      <c r="J316" s="16" t="n"/>
      <c r="K316" s="16" t="n"/>
      <c r="L316" s="16" t="n"/>
      <c r="M316" s="16" t="n"/>
      <c r="N316" s="18" t="n"/>
      <c r="O316" s="16" t="n"/>
      <c r="P316" s="19">
        <f>IF(OR(N316="",O316=""),"",N316-O316-TA_SUB)</f>
        <v/>
      </c>
      <c r="Q316" s="18" t="n"/>
      <c r="R316" s="16" t="n"/>
      <c r="S316" s="18" t="n"/>
      <c r="T316" s="18" t="n"/>
      <c r="U316" s="16" t="n"/>
      <c r="V316" s="16" t="n"/>
      <c r="W316" s="18" t="n"/>
      <c r="X316" s="19">
        <f>IF(Q316="","",Q316+TA_SUB)</f>
        <v/>
      </c>
      <c r="Y316" s="15">
        <f>IF(Q316="","",IF(W316="",DATADATE,W316)-Q316)</f>
        <v/>
      </c>
      <c r="Z316" s="15">
        <f>IF(OR(X316="",W316&lt;&gt;""),"",IF(DATADATE&gt;X316,"OVERDUE",""))</f>
        <v/>
      </c>
      <c r="AA316" s="15">
        <f>IF(OR(W316="",X316=""),"",IF(W316&lt;=X316,"On time","Late"))</f>
        <v/>
      </c>
      <c r="AB316" s="15">
        <f>IF(A316="","",IF(W316="","UR",IF(V316="","UR",V316)))</f>
        <v/>
      </c>
      <c r="AC316" s="16" t="n"/>
      <c r="AD316" s="16" t="n"/>
      <c r="AE316" s="16" t="n"/>
    </row>
    <row r="317">
      <c r="A317" s="15">
        <f>IF(D317="","",PROJ&amp;"-"&amp;B317&amp;"-"&amp;C317&amp;"-"&amp;TEXT(D317,"0000"))</f>
        <v/>
      </c>
      <c r="B317" s="16" t="n"/>
      <c r="C317" s="16" t="n"/>
      <c r="D317" s="16" t="n"/>
      <c r="E317" s="17" t="n"/>
      <c r="F317" s="15">
        <f>IF(A317="","",IF(E317=_xlfn.MAXIFS('Register'!$E$6:$E$505,'Register'!$A$6:$A$505,A317),"Y","N"))</f>
        <v/>
      </c>
      <c r="G317" s="15">
        <f>IF(A317="","",COUNTIF('Register'!$A$6:$A$505,A317))</f>
        <v/>
      </c>
      <c r="H317" s="16" t="n"/>
      <c r="I317" s="16" t="n"/>
      <c r="J317" s="16" t="n"/>
      <c r="K317" s="16" t="n"/>
      <c r="L317" s="16" t="n"/>
      <c r="M317" s="16" t="n"/>
      <c r="N317" s="18" t="n"/>
      <c r="O317" s="16" t="n"/>
      <c r="P317" s="19">
        <f>IF(OR(N317="",O317=""),"",N317-O317-TA_SUB)</f>
        <v/>
      </c>
      <c r="Q317" s="18" t="n"/>
      <c r="R317" s="16" t="n"/>
      <c r="S317" s="18" t="n"/>
      <c r="T317" s="18" t="n"/>
      <c r="U317" s="16" t="n"/>
      <c r="V317" s="16" t="n"/>
      <c r="W317" s="18" t="n"/>
      <c r="X317" s="19">
        <f>IF(Q317="","",Q317+TA_SUB)</f>
        <v/>
      </c>
      <c r="Y317" s="15">
        <f>IF(Q317="","",IF(W317="",DATADATE,W317)-Q317)</f>
        <v/>
      </c>
      <c r="Z317" s="15">
        <f>IF(OR(X317="",W317&lt;&gt;""),"",IF(DATADATE&gt;X317,"OVERDUE",""))</f>
        <v/>
      </c>
      <c r="AA317" s="15">
        <f>IF(OR(W317="",X317=""),"",IF(W317&lt;=X317,"On time","Late"))</f>
        <v/>
      </c>
      <c r="AB317" s="15">
        <f>IF(A317="","",IF(W317="","UR",IF(V317="","UR",V317)))</f>
        <v/>
      </c>
      <c r="AC317" s="16" t="n"/>
      <c r="AD317" s="16" t="n"/>
      <c r="AE317" s="16" t="n"/>
    </row>
    <row r="318">
      <c r="A318" s="15">
        <f>IF(D318="","",PROJ&amp;"-"&amp;B318&amp;"-"&amp;C318&amp;"-"&amp;TEXT(D318,"0000"))</f>
        <v/>
      </c>
      <c r="B318" s="16" t="n"/>
      <c r="C318" s="16" t="n"/>
      <c r="D318" s="16" t="n"/>
      <c r="E318" s="17" t="n"/>
      <c r="F318" s="15">
        <f>IF(A318="","",IF(E318=_xlfn.MAXIFS('Register'!$E$6:$E$505,'Register'!$A$6:$A$505,A318),"Y","N"))</f>
        <v/>
      </c>
      <c r="G318" s="15">
        <f>IF(A318="","",COUNTIF('Register'!$A$6:$A$505,A318))</f>
        <v/>
      </c>
      <c r="H318" s="16" t="n"/>
      <c r="I318" s="16" t="n"/>
      <c r="J318" s="16" t="n"/>
      <c r="K318" s="16" t="n"/>
      <c r="L318" s="16" t="n"/>
      <c r="M318" s="16" t="n"/>
      <c r="N318" s="18" t="n"/>
      <c r="O318" s="16" t="n"/>
      <c r="P318" s="19">
        <f>IF(OR(N318="",O318=""),"",N318-O318-TA_SUB)</f>
        <v/>
      </c>
      <c r="Q318" s="18" t="n"/>
      <c r="R318" s="16" t="n"/>
      <c r="S318" s="18" t="n"/>
      <c r="T318" s="18" t="n"/>
      <c r="U318" s="16" t="n"/>
      <c r="V318" s="16" t="n"/>
      <c r="W318" s="18" t="n"/>
      <c r="X318" s="19">
        <f>IF(Q318="","",Q318+TA_SUB)</f>
        <v/>
      </c>
      <c r="Y318" s="15">
        <f>IF(Q318="","",IF(W318="",DATADATE,W318)-Q318)</f>
        <v/>
      </c>
      <c r="Z318" s="15">
        <f>IF(OR(X318="",W318&lt;&gt;""),"",IF(DATADATE&gt;X318,"OVERDUE",""))</f>
        <v/>
      </c>
      <c r="AA318" s="15">
        <f>IF(OR(W318="",X318=""),"",IF(W318&lt;=X318,"On time","Late"))</f>
        <v/>
      </c>
      <c r="AB318" s="15">
        <f>IF(A318="","",IF(W318="","UR",IF(V318="","UR",V318)))</f>
        <v/>
      </c>
      <c r="AC318" s="16" t="n"/>
      <c r="AD318" s="16" t="n"/>
      <c r="AE318" s="16" t="n"/>
    </row>
    <row r="319">
      <c r="A319" s="15">
        <f>IF(D319="","",PROJ&amp;"-"&amp;B319&amp;"-"&amp;C319&amp;"-"&amp;TEXT(D319,"0000"))</f>
        <v/>
      </c>
      <c r="B319" s="16" t="n"/>
      <c r="C319" s="16" t="n"/>
      <c r="D319" s="16" t="n"/>
      <c r="E319" s="17" t="n"/>
      <c r="F319" s="15">
        <f>IF(A319="","",IF(E319=_xlfn.MAXIFS('Register'!$E$6:$E$505,'Register'!$A$6:$A$505,A319),"Y","N"))</f>
        <v/>
      </c>
      <c r="G319" s="15">
        <f>IF(A319="","",COUNTIF('Register'!$A$6:$A$505,A319))</f>
        <v/>
      </c>
      <c r="H319" s="16" t="n"/>
      <c r="I319" s="16" t="n"/>
      <c r="J319" s="16" t="n"/>
      <c r="K319" s="16" t="n"/>
      <c r="L319" s="16" t="n"/>
      <c r="M319" s="16" t="n"/>
      <c r="N319" s="18" t="n"/>
      <c r="O319" s="16" t="n"/>
      <c r="P319" s="19">
        <f>IF(OR(N319="",O319=""),"",N319-O319-TA_SUB)</f>
        <v/>
      </c>
      <c r="Q319" s="18" t="n"/>
      <c r="R319" s="16" t="n"/>
      <c r="S319" s="18" t="n"/>
      <c r="T319" s="18" t="n"/>
      <c r="U319" s="16" t="n"/>
      <c r="V319" s="16" t="n"/>
      <c r="W319" s="18" t="n"/>
      <c r="X319" s="19">
        <f>IF(Q319="","",Q319+TA_SUB)</f>
        <v/>
      </c>
      <c r="Y319" s="15">
        <f>IF(Q319="","",IF(W319="",DATADATE,W319)-Q319)</f>
        <v/>
      </c>
      <c r="Z319" s="15">
        <f>IF(OR(X319="",W319&lt;&gt;""),"",IF(DATADATE&gt;X319,"OVERDUE",""))</f>
        <v/>
      </c>
      <c r="AA319" s="15">
        <f>IF(OR(W319="",X319=""),"",IF(W319&lt;=X319,"On time","Late"))</f>
        <v/>
      </c>
      <c r="AB319" s="15">
        <f>IF(A319="","",IF(W319="","UR",IF(V319="","UR",V319)))</f>
        <v/>
      </c>
      <c r="AC319" s="16" t="n"/>
      <c r="AD319" s="16" t="n"/>
      <c r="AE319" s="16" t="n"/>
    </row>
    <row r="320">
      <c r="A320" s="15">
        <f>IF(D320="","",PROJ&amp;"-"&amp;B320&amp;"-"&amp;C320&amp;"-"&amp;TEXT(D320,"0000"))</f>
        <v/>
      </c>
      <c r="B320" s="16" t="n"/>
      <c r="C320" s="16" t="n"/>
      <c r="D320" s="16" t="n"/>
      <c r="E320" s="17" t="n"/>
      <c r="F320" s="15">
        <f>IF(A320="","",IF(E320=_xlfn.MAXIFS('Register'!$E$6:$E$505,'Register'!$A$6:$A$505,A320),"Y","N"))</f>
        <v/>
      </c>
      <c r="G320" s="15">
        <f>IF(A320="","",COUNTIF('Register'!$A$6:$A$505,A320))</f>
        <v/>
      </c>
      <c r="H320" s="16" t="n"/>
      <c r="I320" s="16" t="n"/>
      <c r="J320" s="16" t="n"/>
      <c r="K320" s="16" t="n"/>
      <c r="L320" s="16" t="n"/>
      <c r="M320" s="16" t="n"/>
      <c r="N320" s="18" t="n"/>
      <c r="O320" s="16" t="n"/>
      <c r="P320" s="19">
        <f>IF(OR(N320="",O320=""),"",N320-O320-TA_SUB)</f>
        <v/>
      </c>
      <c r="Q320" s="18" t="n"/>
      <c r="R320" s="16" t="n"/>
      <c r="S320" s="18" t="n"/>
      <c r="T320" s="18" t="n"/>
      <c r="U320" s="16" t="n"/>
      <c r="V320" s="16" t="n"/>
      <c r="W320" s="18" t="n"/>
      <c r="X320" s="19">
        <f>IF(Q320="","",Q320+TA_SUB)</f>
        <v/>
      </c>
      <c r="Y320" s="15">
        <f>IF(Q320="","",IF(W320="",DATADATE,W320)-Q320)</f>
        <v/>
      </c>
      <c r="Z320" s="15">
        <f>IF(OR(X320="",W320&lt;&gt;""),"",IF(DATADATE&gt;X320,"OVERDUE",""))</f>
        <v/>
      </c>
      <c r="AA320" s="15">
        <f>IF(OR(W320="",X320=""),"",IF(W320&lt;=X320,"On time","Late"))</f>
        <v/>
      </c>
      <c r="AB320" s="15">
        <f>IF(A320="","",IF(W320="","UR",IF(V320="","UR",V320)))</f>
        <v/>
      </c>
      <c r="AC320" s="16" t="n"/>
      <c r="AD320" s="16" t="n"/>
      <c r="AE320" s="16" t="n"/>
    </row>
    <row r="321">
      <c r="A321" s="15">
        <f>IF(D321="","",PROJ&amp;"-"&amp;B321&amp;"-"&amp;C321&amp;"-"&amp;TEXT(D321,"0000"))</f>
        <v/>
      </c>
      <c r="B321" s="16" t="n"/>
      <c r="C321" s="16" t="n"/>
      <c r="D321" s="16" t="n"/>
      <c r="E321" s="17" t="n"/>
      <c r="F321" s="15">
        <f>IF(A321="","",IF(E321=_xlfn.MAXIFS('Register'!$E$6:$E$505,'Register'!$A$6:$A$505,A321),"Y","N"))</f>
        <v/>
      </c>
      <c r="G321" s="15">
        <f>IF(A321="","",COUNTIF('Register'!$A$6:$A$505,A321))</f>
        <v/>
      </c>
      <c r="H321" s="16" t="n"/>
      <c r="I321" s="16" t="n"/>
      <c r="J321" s="16" t="n"/>
      <c r="K321" s="16" t="n"/>
      <c r="L321" s="16" t="n"/>
      <c r="M321" s="16" t="n"/>
      <c r="N321" s="18" t="n"/>
      <c r="O321" s="16" t="n"/>
      <c r="P321" s="19">
        <f>IF(OR(N321="",O321=""),"",N321-O321-TA_SUB)</f>
        <v/>
      </c>
      <c r="Q321" s="18" t="n"/>
      <c r="R321" s="16" t="n"/>
      <c r="S321" s="18" t="n"/>
      <c r="T321" s="18" t="n"/>
      <c r="U321" s="16" t="n"/>
      <c r="V321" s="16" t="n"/>
      <c r="W321" s="18" t="n"/>
      <c r="X321" s="19">
        <f>IF(Q321="","",Q321+TA_SUB)</f>
        <v/>
      </c>
      <c r="Y321" s="15">
        <f>IF(Q321="","",IF(W321="",DATADATE,W321)-Q321)</f>
        <v/>
      </c>
      <c r="Z321" s="15">
        <f>IF(OR(X321="",W321&lt;&gt;""),"",IF(DATADATE&gt;X321,"OVERDUE",""))</f>
        <v/>
      </c>
      <c r="AA321" s="15">
        <f>IF(OR(W321="",X321=""),"",IF(W321&lt;=X321,"On time","Late"))</f>
        <v/>
      </c>
      <c r="AB321" s="15">
        <f>IF(A321="","",IF(W321="","UR",IF(V321="","UR",V321)))</f>
        <v/>
      </c>
      <c r="AC321" s="16" t="n"/>
      <c r="AD321" s="16" t="n"/>
      <c r="AE321" s="16" t="n"/>
    </row>
    <row r="322">
      <c r="A322" s="15">
        <f>IF(D322="","",PROJ&amp;"-"&amp;B322&amp;"-"&amp;C322&amp;"-"&amp;TEXT(D322,"0000"))</f>
        <v/>
      </c>
      <c r="B322" s="16" t="n"/>
      <c r="C322" s="16" t="n"/>
      <c r="D322" s="16" t="n"/>
      <c r="E322" s="17" t="n"/>
      <c r="F322" s="15">
        <f>IF(A322="","",IF(E322=_xlfn.MAXIFS('Register'!$E$6:$E$505,'Register'!$A$6:$A$505,A322),"Y","N"))</f>
        <v/>
      </c>
      <c r="G322" s="15">
        <f>IF(A322="","",COUNTIF('Register'!$A$6:$A$505,A322))</f>
        <v/>
      </c>
      <c r="H322" s="16" t="n"/>
      <c r="I322" s="16" t="n"/>
      <c r="J322" s="16" t="n"/>
      <c r="K322" s="16" t="n"/>
      <c r="L322" s="16" t="n"/>
      <c r="M322" s="16" t="n"/>
      <c r="N322" s="18" t="n"/>
      <c r="O322" s="16" t="n"/>
      <c r="P322" s="19">
        <f>IF(OR(N322="",O322=""),"",N322-O322-TA_SUB)</f>
        <v/>
      </c>
      <c r="Q322" s="18" t="n"/>
      <c r="R322" s="16" t="n"/>
      <c r="S322" s="18" t="n"/>
      <c r="T322" s="18" t="n"/>
      <c r="U322" s="16" t="n"/>
      <c r="V322" s="16" t="n"/>
      <c r="W322" s="18" t="n"/>
      <c r="X322" s="19">
        <f>IF(Q322="","",Q322+TA_SUB)</f>
        <v/>
      </c>
      <c r="Y322" s="15">
        <f>IF(Q322="","",IF(W322="",DATADATE,W322)-Q322)</f>
        <v/>
      </c>
      <c r="Z322" s="15">
        <f>IF(OR(X322="",W322&lt;&gt;""),"",IF(DATADATE&gt;X322,"OVERDUE",""))</f>
        <v/>
      </c>
      <c r="AA322" s="15">
        <f>IF(OR(W322="",X322=""),"",IF(W322&lt;=X322,"On time","Late"))</f>
        <v/>
      </c>
      <c r="AB322" s="15">
        <f>IF(A322="","",IF(W322="","UR",IF(V322="","UR",V322)))</f>
        <v/>
      </c>
      <c r="AC322" s="16" t="n"/>
      <c r="AD322" s="16" t="n"/>
      <c r="AE322" s="16" t="n"/>
    </row>
    <row r="323">
      <c r="A323" s="15">
        <f>IF(D323="","",PROJ&amp;"-"&amp;B323&amp;"-"&amp;C323&amp;"-"&amp;TEXT(D323,"0000"))</f>
        <v/>
      </c>
      <c r="B323" s="16" t="n"/>
      <c r="C323" s="16" t="n"/>
      <c r="D323" s="16" t="n"/>
      <c r="E323" s="17" t="n"/>
      <c r="F323" s="15">
        <f>IF(A323="","",IF(E323=_xlfn.MAXIFS('Register'!$E$6:$E$505,'Register'!$A$6:$A$505,A323),"Y","N"))</f>
        <v/>
      </c>
      <c r="G323" s="15">
        <f>IF(A323="","",COUNTIF('Register'!$A$6:$A$505,A323))</f>
        <v/>
      </c>
      <c r="H323" s="16" t="n"/>
      <c r="I323" s="16" t="n"/>
      <c r="J323" s="16" t="n"/>
      <c r="K323" s="16" t="n"/>
      <c r="L323" s="16" t="n"/>
      <c r="M323" s="16" t="n"/>
      <c r="N323" s="18" t="n"/>
      <c r="O323" s="16" t="n"/>
      <c r="P323" s="19">
        <f>IF(OR(N323="",O323=""),"",N323-O323-TA_SUB)</f>
        <v/>
      </c>
      <c r="Q323" s="18" t="n"/>
      <c r="R323" s="16" t="n"/>
      <c r="S323" s="18" t="n"/>
      <c r="T323" s="18" t="n"/>
      <c r="U323" s="16" t="n"/>
      <c r="V323" s="16" t="n"/>
      <c r="W323" s="18" t="n"/>
      <c r="X323" s="19">
        <f>IF(Q323="","",Q323+TA_SUB)</f>
        <v/>
      </c>
      <c r="Y323" s="15">
        <f>IF(Q323="","",IF(W323="",DATADATE,W323)-Q323)</f>
        <v/>
      </c>
      <c r="Z323" s="15">
        <f>IF(OR(X323="",W323&lt;&gt;""),"",IF(DATADATE&gt;X323,"OVERDUE",""))</f>
        <v/>
      </c>
      <c r="AA323" s="15">
        <f>IF(OR(W323="",X323=""),"",IF(W323&lt;=X323,"On time","Late"))</f>
        <v/>
      </c>
      <c r="AB323" s="15">
        <f>IF(A323="","",IF(W323="","UR",IF(V323="","UR",V323)))</f>
        <v/>
      </c>
      <c r="AC323" s="16" t="n"/>
      <c r="AD323" s="16" t="n"/>
      <c r="AE323" s="16" t="n"/>
    </row>
    <row r="324">
      <c r="A324" s="15">
        <f>IF(D324="","",PROJ&amp;"-"&amp;B324&amp;"-"&amp;C324&amp;"-"&amp;TEXT(D324,"0000"))</f>
        <v/>
      </c>
      <c r="B324" s="16" t="n"/>
      <c r="C324" s="16" t="n"/>
      <c r="D324" s="16" t="n"/>
      <c r="E324" s="17" t="n"/>
      <c r="F324" s="15">
        <f>IF(A324="","",IF(E324=_xlfn.MAXIFS('Register'!$E$6:$E$505,'Register'!$A$6:$A$505,A324),"Y","N"))</f>
        <v/>
      </c>
      <c r="G324" s="15">
        <f>IF(A324="","",COUNTIF('Register'!$A$6:$A$505,A324))</f>
        <v/>
      </c>
      <c r="H324" s="16" t="n"/>
      <c r="I324" s="16" t="n"/>
      <c r="J324" s="16" t="n"/>
      <c r="K324" s="16" t="n"/>
      <c r="L324" s="16" t="n"/>
      <c r="M324" s="16" t="n"/>
      <c r="N324" s="18" t="n"/>
      <c r="O324" s="16" t="n"/>
      <c r="P324" s="19">
        <f>IF(OR(N324="",O324=""),"",N324-O324-TA_SUB)</f>
        <v/>
      </c>
      <c r="Q324" s="18" t="n"/>
      <c r="R324" s="16" t="n"/>
      <c r="S324" s="18" t="n"/>
      <c r="T324" s="18" t="n"/>
      <c r="U324" s="16" t="n"/>
      <c r="V324" s="16" t="n"/>
      <c r="W324" s="18" t="n"/>
      <c r="X324" s="19">
        <f>IF(Q324="","",Q324+TA_SUB)</f>
        <v/>
      </c>
      <c r="Y324" s="15">
        <f>IF(Q324="","",IF(W324="",DATADATE,W324)-Q324)</f>
        <v/>
      </c>
      <c r="Z324" s="15">
        <f>IF(OR(X324="",W324&lt;&gt;""),"",IF(DATADATE&gt;X324,"OVERDUE",""))</f>
        <v/>
      </c>
      <c r="AA324" s="15">
        <f>IF(OR(W324="",X324=""),"",IF(W324&lt;=X324,"On time","Late"))</f>
        <v/>
      </c>
      <c r="AB324" s="15">
        <f>IF(A324="","",IF(W324="","UR",IF(V324="","UR",V324)))</f>
        <v/>
      </c>
      <c r="AC324" s="16" t="n"/>
      <c r="AD324" s="16" t="n"/>
      <c r="AE324" s="16" t="n"/>
    </row>
    <row r="325">
      <c r="A325" s="15">
        <f>IF(D325="","",PROJ&amp;"-"&amp;B325&amp;"-"&amp;C325&amp;"-"&amp;TEXT(D325,"0000"))</f>
        <v/>
      </c>
      <c r="B325" s="16" t="n"/>
      <c r="C325" s="16" t="n"/>
      <c r="D325" s="16" t="n"/>
      <c r="E325" s="17" t="n"/>
      <c r="F325" s="15">
        <f>IF(A325="","",IF(E325=_xlfn.MAXIFS('Register'!$E$6:$E$505,'Register'!$A$6:$A$505,A325),"Y","N"))</f>
        <v/>
      </c>
      <c r="G325" s="15">
        <f>IF(A325="","",COUNTIF('Register'!$A$6:$A$505,A325))</f>
        <v/>
      </c>
      <c r="H325" s="16" t="n"/>
      <c r="I325" s="16" t="n"/>
      <c r="J325" s="16" t="n"/>
      <c r="K325" s="16" t="n"/>
      <c r="L325" s="16" t="n"/>
      <c r="M325" s="16" t="n"/>
      <c r="N325" s="18" t="n"/>
      <c r="O325" s="16" t="n"/>
      <c r="P325" s="19">
        <f>IF(OR(N325="",O325=""),"",N325-O325-TA_SUB)</f>
        <v/>
      </c>
      <c r="Q325" s="18" t="n"/>
      <c r="R325" s="16" t="n"/>
      <c r="S325" s="18" t="n"/>
      <c r="T325" s="18" t="n"/>
      <c r="U325" s="16" t="n"/>
      <c r="V325" s="16" t="n"/>
      <c r="W325" s="18" t="n"/>
      <c r="X325" s="19">
        <f>IF(Q325="","",Q325+TA_SUB)</f>
        <v/>
      </c>
      <c r="Y325" s="15">
        <f>IF(Q325="","",IF(W325="",DATADATE,W325)-Q325)</f>
        <v/>
      </c>
      <c r="Z325" s="15">
        <f>IF(OR(X325="",W325&lt;&gt;""),"",IF(DATADATE&gt;X325,"OVERDUE",""))</f>
        <v/>
      </c>
      <c r="AA325" s="15">
        <f>IF(OR(W325="",X325=""),"",IF(W325&lt;=X325,"On time","Late"))</f>
        <v/>
      </c>
      <c r="AB325" s="15">
        <f>IF(A325="","",IF(W325="","UR",IF(V325="","UR",V325)))</f>
        <v/>
      </c>
      <c r="AC325" s="16" t="n"/>
      <c r="AD325" s="16" t="n"/>
      <c r="AE325" s="16" t="n"/>
    </row>
    <row r="326">
      <c r="A326" s="15">
        <f>IF(D326="","",PROJ&amp;"-"&amp;B326&amp;"-"&amp;C326&amp;"-"&amp;TEXT(D326,"0000"))</f>
        <v/>
      </c>
      <c r="B326" s="16" t="n"/>
      <c r="C326" s="16" t="n"/>
      <c r="D326" s="16" t="n"/>
      <c r="E326" s="17" t="n"/>
      <c r="F326" s="15">
        <f>IF(A326="","",IF(E326=_xlfn.MAXIFS('Register'!$E$6:$E$505,'Register'!$A$6:$A$505,A326),"Y","N"))</f>
        <v/>
      </c>
      <c r="G326" s="15">
        <f>IF(A326="","",COUNTIF('Register'!$A$6:$A$505,A326))</f>
        <v/>
      </c>
      <c r="H326" s="16" t="n"/>
      <c r="I326" s="16" t="n"/>
      <c r="J326" s="16" t="n"/>
      <c r="K326" s="16" t="n"/>
      <c r="L326" s="16" t="n"/>
      <c r="M326" s="16" t="n"/>
      <c r="N326" s="18" t="n"/>
      <c r="O326" s="16" t="n"/>
      <c r="P326" s="19">
        <f>IF(OR(N326="",O326=""),"",N326-O326-TA_SUB)</f>
        <v/>
      </c>
      <c r="Q326" s="18" t="n"/>
      <c r="R326" s="16" t="n"/>
      <c r="S326" s="18" t="n"/>
      <c r="T326" s="18" t="n"/>
      <c r="U326" s="16" t="n"/>
      <c r="V326" s="16" t="n"/>
      <c r="W326" s="18" t="n"/>
      <c r="X326" s="19">
        <f>IF(Q326="","",Q326+TA_SUB)</f>
        <v/>
      </c>
      <c r="Y326" s="15">
        <f>IF(Q326="","",IF(W326="",DATADATE,W326)-Q326)</f>
        <v/>
      </c>
      <c r="Z326" s="15">
        <f>IF(OR(X326="",W326&lt;&gt;""),"",IF(DATADATE&gt;X326,"OVERDUE",""))</f>
        <v/>
      </c>
      <c r="AA326" s="15">
        <f>IF(OR(W326="",X326=""),"",IF(W326&lt;=X326,"On time","Late"))</f>
        <v/>
      </c>
      <c r="AB326" s="15">
        <f>IF(A326="","",IF(W326="","UR",IF(V326="","UR",V326)))</f>
        <v/>
      </c>
      <c r="AC326" s="16" t="n"/>
      <c r="AD326" s="16" t="n"/>
      <c r="AE326" s="16" t="n"/>
    </row>
    <row r="327">
      <c r="A327" s="15">
        <f>IF(D327="","",PROJ&amp;"-"&amp;B327&amp;"-"&amp;C327&amp;"-"&amp;TEXT(D327,"0000"))</f>
        <v/>
      </c>
      <c r="B327" s="16" t="n"/>
      <c r="C327" s="16" t="n"/>
      <c r="D327" s="16" t="n"/>
      <c r="E327" s="17" t="n"/>
      <c r="F327" s="15">
        <f>IF(A327="","",IF(E327=_xlfn.MAXIFS('Register'!$E$6:$E$505,'Register'!$A$6:$A$505,A327),"Y","N"))</f>
        <v/>
      </c>
      <c r="G327" s="15">
        <f>IF(A327="","",COUNTIF('Register'!$A$6:$A$505,A327))</f>
        <v/>
      </c>
      <c r="H327" s="16" t="n"/>
      <c r="I327" s="16" t="n"/>
      <c r="J327" s="16" t="n"/>
      <c r="K327" s="16" t="n"/>
      <c r="L327" s="16" t="n"/>
      <c r="M327" s="16" t="n"/>
      <c r="N327" s="18" t="n"/>
      <c r="O327" s="16" t="n"/>
      <c r="P327" s="19">
        <f>IF(OR(N327="",O327=""),"",N327-O327-TA_SUB)</f>
        <v/>
      </c>
      <c r="Q327" s="18" t="n"/>
      <c r="R327" s="16" t="n"/>
      <c r="S327" s="18" t="n"/>
      <c r="T327" s="18" t="n"/>
      <c r="U327" s="16" t="n"/>
      <c r="V327" s="16" t="n"/>
      <c r="W327" s="18" t="n"/>
      <c r="X327" s="19">
        <f>IF(Q327="","",Q327+TA_SUB)</f>
        <v/>
      </c>
      <c r="Y327" s="15">
        <f>IF(Q327="","",IF(W327="",DATADATE,W327)-Q327)</f>
        <v/>
      </c>
      <c r="Z327" s="15">
        <f>IF(OR(X327="",W327&lt;&gt;""),"",IF(DATADATE&gt;X327,"OVERDUE",""))</f>
        <v/>
      </c>
      <c r="AA327" s="15">
        <f>IF(OR(W327="",X327=""),"",IF(W327&lt;=X327,"On time","Late"))</f>
        <v/>
      </c>
      <c r="AB327" s="15">
        <f>IF(A327="","",IF(W327="","UR",IF(V327="","UR",V327)))</f>
        <v/>
      </c>
      <c r="AC327" s="16" t="n"/>
      <c r="AD327" s="16" t="n"/>
      <c r="AE327" s="16" t="n"/>
    </row>
    <row r="328">
      <c r="A328" s="15">
        <f>IF(D328="","",PROJ&amp;"-"&amp;B328&amp;"-"&amp;C328&amp;"-"&amp;TEXT(D328,"0000"))</f>
        <v/>
      </c>
      <c r="B328" s="16" t="n"/>
      <c r="C328" s="16" t="n"/>
      <c r="D328" s="16" t="n"/>
      <c r="E328" s="17" t="n"/>
      <c r="F328" s="15">
        <f>IF(A328="","",IF(E328=_xlfn.MAXIFS('Register'!$E$6:$E$505,'Register'!$A$6:$A$505,A328),"Y","N"))</f>
        <v/>
      </c>
      <c r="G328" s="15">
        <f>IF(A328="","",COUNTIF('Register'!$A$6:$A$505,A328))</f>
        <v/>
      </c>
      <c r="H328" s="16" t="n"/>
      <c r="I328" s="16" t="n"/>
      <c r="J328" s="16" t="n"/>
      <c r="K328" s="16" t="n"/>
      <c r="L328" s="16" t="n"/>
      <c r="M328" s="16" t="n"/>
      <c r="N328" s="18" t="n"/>
      <c r="O328" s="16" t="n"/>
      <c r="P328" s="19">
        <f>IF(OR(N328="",O328=""),"",N328-O328-TA_SUB)</f>
        <v/>
      </c>
      <c r="Q328" s="18" t="n"/>
      <c r="R328" s="16" t="n"/>
      <c r="S328" s="18" t="n"/>
      <c r="T328" s="18" t="n"/>
      <c r="U328" s="16" t="n"/>
      <c r="V328" s="16" t="n"/>
      <c r="W328" s="18" t="n"/>
      <c r="X328" s="19">
        <f>IF(Q328="","",Q328+TA_SUB)</f>
        <v/>
      </c>
      <c r="Y328" s="15">
        <f>IF(Q328="","",IF(W328="",DATADATE,W328)-Q328)</f>
        <v/>
      </c>
      <c r="Z328" s="15">
        <f>IF(OR(X328="",W328&lt;&gt;""),"",IF(DATADATE&gt;X328,"OVERDUE",""))</f>
        <v/>
      </c>
      <c r="AA328" s="15">
        <f>IF(OR(W328="",X328=""),"",IF(W328&lt;=X328,"On time","Late"))</f>
        <v/>
      </c>
      <c r="AB328" s="15">
        <f>IF(A328="","",IF(W328="","UR",IF(V328="","UR",V328)))</f>
        <v/>
      </c>
      <c r="AC328" s="16" t="n"/>
      <c r="AD328" s="16" t="n"/>
      <c r="AE328" s="16" t="n"/>
    </row>
    <row r="329">
      <c r="A329" s="15">
        <f>IF(D329="","",PROJ&amp;"-"&amp;B329&amp;"-"&amp;C329&amp;"-"&amp;TEXT(D329,"0000"))</f>
        <v/>
      </c>
      <c r="B329" s="16" t="n"/>
      <c r="C329" s="16" t="n"/>
      <c r="D329" s="16" t="n"/>
      <c r="E329" s="17" t="n"/>
      <c r="F329" s="15">
        <f>IF(A329="","",IF(E329=_xlfn.MAXIFS('Register'!$E$6:$E$505,'Register'!$A$6:$A$505,A329),"Y","N"))</f>
        <v/>
      </c>
      <c r="G329" s="15">
        <f>IF(A329="","",COUNTIF('Register'!$A$6:$A$505,A329))</f>
        <v/>
      </c>
      <c r="H329" s="16" t="n"/>
      <c r="I329" s="16" t="n"/>
      <c r="J329" s="16" t="n"/>
      <c r="K329" s="16" t="n"/>
      <c r="L329" s="16" t="n"/>
      <c r="M329" s="16" t="n"/>
      <c r="N329" s="18" t="n"/>
      <c r="O329" s="16" t="n"/>
      <c r="P329" s="19">
        <f>IF(OR(N329="",O329=""),"",N329-O329-TA_SUB)</f>
        <v/>
      </c>
      <c r="Q329" s="18" t="n"/>
      <c r="R329" s="16" t="n"/>
      <c r="S329" s="18" t="n"/>
      <c r="T329" s="18" t="n"/>
      <c r="U329" s="16" t="n"/>
      <c r="V329" s="16" t="n"/>
      <c r="W329" s="18" t="n"/>
      <c r="X329" s="19">
        <f>IF(Q329="","",Q329+TA_SUB)</f>
        <v/>
      </c>
      <c r="Y329" s="15">
        <f>IF(Q329="","",IF(W329="",DATADATE,W329)-Q329)</f>
        <v/>
      </c>
      <c r="Z329" s="15">
        <f>IF(OR(X329="",W329&lt;&gt;""),"",IF(DATADATE&gt;X329,"OVERDUE",""))</f>
        <v/>
      </c>
      <c r="AA329" s="15">
        <f>IF(OR(W329="",X329=""),"",IF(W329&lt;=X329,"On time","Late"))</f>
        <v/>
      </c>
      <c r="AB329" s="15">
        <f>IF(A329="","",IF(W329="","UR",IF(V329="","UR",V329)))</f>
        <v/>
      </c>
      <c r="AC329" s="16" t="n"/>
      <c r="AD329" s="16" t="n"/>
      <c r="AE329" s="16" t="n"/>
    </row>
    <row r="330">
      <c r="A330" s="15">
        <f>IF(D330="","",PROJ&amp;"-"&amp;B330&amp;"-"&amp;C330&amp;"-"&amp;TEXT(D330,"0000"))</f>
        <v/>
      </c>
      <c r="B330" s="16" t="n"/>
      <c r="C330" s="16" t="n"/>
      <c r="D330" s="16" t="n"/>
      <c r="E330" s="17" t="n"/>
      <c r="F330" s="15">
        <f>IF(A330="","",IF(E330=_xlfn.MAXIFS('Register'!$E$6:$E$505,'Register'!$A$6:$A$505,A330),"Y","N"))</f>
        <v/>
      </c>
      <c r="G330" s="15">
        <f>IF(A330="","",COUNTIF('Register'!$A$6:$A$505,A330))</f>
        <v/>
      </c>
      <c r="H330" s="16" t="n"/>
      <c r="I330" s="16" t="n"/>
      <c r="J330" s="16" t="n"/>
      <c r="K330" s="16" t="n"/>
      <c r="L330" s="16" t="n"/>
      <c r="M330" s="16" t="n"/>
      <c r="N330" s="18" t="n"/>
      <c r="O330" s="16" t="n"/>
      <c r="P330" s="19">
        <f>IF(OR(N330="",O330=""),"",N330-O330-TA_SUB)</f>
        <v/>
      </c>
      <c r="Q330" s="18" t="n"/>
      <c r="R330" s="16" t="n"/>
      <c r="S330" s="18" t="n"/>
      <c r="T330" s="18" t="n"/>
      <c r="U330" s="16" t="n"/>
      <c r="V330" s="16" t="n"/>
      <c r="W330" s="18" t="n"/>
      <c r="X330" s="19">
        <f>IF(Q330="","",Q330+TA_SUB)</f>
        <v/>
      </c>
      <c r="Y330" s="15">
        <f>IF(Q330="","",IF(W330="",DATADATE,W330)-Q330)</f>
        <v/>
      </c>
      <c r="Z330" s="15">
        <f>IF(OR(X330="",W330&lt;&gt;""),"",IF(DATADATE&gt;X330,"OVERDUE",""))</f>
        <v/>
      </c>
      <c r="AA330" s="15">
        <f>IF(OR(W330="",X330=""),"",IF(W330&lt;=X330,"On time","Late"))</f>
        <v/>
      </c>
      <c r="AB330" s="15">
        <f>IF(A330="","",IF(W330="","UR",IF(V330="","UR",V330)))</f>
        <v/>
      </c>
      <c r="AC330" s="16" t="n"/>
      <c r="AD330" s="16" t="n"/>
      <c r="AE330" s="16" t="n"/>
    </row>
    <row r="331">
      <c r="A331" s="15">
        <f>IF(D331="","",PROJ&amp;"-"&amp;B331&amp;"-"&amp;C331&amp;"-"&amp;TEXT(D331,"0000"))</f>
        <v/>
      </c>
      <c r="B331" s="16" t="n"/>
      <c r="C331" s="16" t="n"/>
      <c r="D331" s="16" t="n"/>
      <c r="E331" s="17" t="n"/>
      <c r="F331" s="15">
        <f>IF(A331="","",IF(E331=_xlfn.MAXIFS('Register'!$E$6:$E$505,'Register'!$A$6:$A$505,A331),"Y","N"))</f>
        <v/>
      </c>
      <c r="G331" s="15">
        <f>IF(A331="","",COUNTIF('Register'!$A$6:$A$505,A331))</f>
        <v/>
      </c>
      <c r="H331" s="16" t="n"/>
      <c r="I331" s="16" t="n"/>
      <c r="J331" s="16" t="n"/>
      <c r="K331" s="16" t="n"/>
      <c r="L331" s="16" t="n"/>
      <c r="M331" s="16" t="n"/>
      <c r="N331" s="18" t="n"/>
      <c r="O331" s="16" t="n"/>
      <c r="P331" s="19">
        <f>IF(OR(N331="",O331=""),"",N331-O331-TA_SUB)</f>
        <v/>
      </c>
      <c r="Q331" s="18" t="n"/>
      <c r="R331" s="16" t="n"/>
      <c r="S331" s="18" t="n"/>
      <c r="T331" s="18" t="n"/>
      <c r="U331" s="16" t="n"/>
      <c r="V331" s="16" t="n"/>
      <c r="W331" s="18" t="n"/>
      <c r="X331" s="19">
        <f>IF(Q331="","",Q331+TA_SUB)</f>
        <v/>
      </c>
      <c r="Y331" s="15">
        <f>IF(Q331="","",IF(W331="",DATADATE,W331)-Q331)</f>
        <v/>
      </c>
      <c r="Z331" s="15">
        <f>IF(OR(X331="",W331&lt;&gt;""),"",IF(DATADATE&gt;X331,"OVERDUE",""))</f>
        <v/>
      </c>
      <c r="AA331" s="15">
        <f>IF(OR(W331="",X331=""),"",IF(W331&lt;=X331,"On time","Late"))</f>
        <v/>
      </c>
      <c r="AB331" s="15">
        <f>IF(A331="","",IF(W331="","UR",IF(V331="","UR",V331)))</f>
        <v/>
      </c>
      <c r="AC331" s="16" t="n"/>
      <c r="AD331" s="16" t="n"/>
      <c r="AE331" s="16" t="n"/>
    </row>
    <row r="332">
      <c r="A332" s="15">
        <f>IF(D332="","",PROJ&amp;"-"&amp;B332&amp;"-"&amp;C332&amp;"-"&amp;TEXT(D332,"0000"))</f>
        <v/>
      </c>
      <c r="B332" s="16" t="n"/>
      <c r="C332" s="16" t="n"/>
      <c r="D332" s="16" t="n"/>
      <c r="E332" s="17" t="n"/>
      <c r="F332" s="15">
        <f>IF(A332="","",IF(E332=_xlfn.MAXIFS('Register'!$E$6:$E$505,'Register'!$A$6:$A$505,A332),"Y","N"))</f>
        <v/>
      </c>
      <c r="G332" s="15">
        <f>IF(A332="","",COUNTIF('Register'!$A$6:$A$505,A332))</f>
        <v/>
      </c>
      <c r="H332" s="16" t="n"/>
      <c r="I332" s="16" t="n"/>
      <c r="J332" s="16" t="n"/>
      <c r="K332" s="16" t="n"/>
      <c r="L332" s="16" t="n"/>
      <c r="M332" s="16" t="n"/>
      <c r="N332" s="18" t="n"/>
      <c r="O332" s="16" t="n"/>
      <c r="P332" s="19">
        <f>IF(OR(N332="",O332=""),"",N332-O332-TA_SUB)</f>
        <v/>
      </c>
      <c r="Q332" s="18" t="n"/>
      <c r="R332" s="16" t="n"/>
      <c r="S332" s="18" t="n"/>
      <c r="T332" s="18" t="n"/>
      <c r="U332" s="16" t="n"/>
      <c r="V332" s="16" t="n"/>
      <c r="W332" s="18" t="n"/>
      <c r="X332" s="19">
        <f>IF(Q332="","",Q332+TA_SUB)</f>
        <v/>
      </c>
      <c r="Y332" s="15">
        <f>IF(Q332="","",IF(W332="",DATADATE,W332)-Q332)</f>
        <v/>
      </c>
      <c r="Z332" s="15">
        <f>IF(OR(X332="",W332&lt;&gt;""),"",IF(DATADATE&gt;X332,"OVERDUE",""))</f>
        <v/>
      </c>
      <c r="AA332" s="15">
        <f>IF(OR(W332="",X332=""),"",IF(W332&lt;=X332,"On time","Late"))</f>
        <v/>
      </c>
      <c r="AB332" s="15">
        <f>IF(A332="","",IF(W332="","UR",IF(V332="","UR",V332)))</f>
        <v/>
      </c>
      <c r="AC332" s="16" t="n"/>
      <c r="AD332" s="16" t="n"/>
      <c r="AE332" s="16" t="n"/>
    </row>
    <row r="333">
      <c r="A333" s="15">
        <f>IF(D333="","",PROJ&amp;"-"&amp;B333&amp;"-"&amp;C333&amp;"-"&amp;TEXT(D333,"0000"))</f>
        <v/>
      </c>
      <c r="B333" s="16" t="n"/>
      <c r="C333" s="16" t="n"/>
      <c r="D333" s="16" t="n"/>
      <c r="E333" s="17" t="n"/>
      <c r="F333" s="15">
        <f>IF(A333="","",IF(E333=_xlfn.MAXIFS('Register'!$E$6:$E$505,'Register'!$A$6:$A$505,A333),"Y","N"))</f>
        <v/>
      </c>
      <c r="G333" s="15">
        <f>IF(A333="","",COUNTIF('Register'!$A$6:$A$505,A333))</f>
        <v/>
      </c>
      <c r="H333" s="16" t="n"/>
      <c r="I333" s="16" t="n"/>
      <c r="J333" s="16" t="n"/>
      <c r="K333" s="16" t="n"/>
      <c r="L333" s="16" t="n"/>
      <c r="M333" s="16" t="n"/>
      <c r="N333" s="18" t="n"/>
      <c r="O333" s="16" t="n"/>
      <c r="P333" s="19">
        <f>IF(OR(N333="",O333=""),"",N333-O333-TA_SUB)</f>
        <v/>
      </c>
      <c r="Q333" s="18" t="n"/>
      <c r="R333" s="16" t="n"/>
      <c r="S333" s="18" t="n"/>
      <c r="T333" s="18" t="n"/>
      <c r="U333" s="16" t="n"/>
      <c r="V333" s="16" t="n"/>
      <c r="W333" s="18" t="n"/>
      <c r="X333" s="19">
        <f>IF(Q333="","",Q333+TA_SUB)</f>
        <v/>
      </c>
      <c r="Y333" s="15">
        <f>IF(Q333="","",IF(W333="",DATADATE,W333)-Q333)</f>
        <v/>
      </c>
      <c r="Z333" s="15">
        <f>IF(OR(X333="",W333&lt;&gt;""),"",IF(DATADATE&gt;X333,"OVERDUE",""))</f>
        <v/>
      </c>
      <c r="AA333" s="15">
        <f>IF(OR(W333="",X333=""),"",IF(W333&lt;=X333,"On time","Late"))</f>
        <v/>
      </c>
      <c r="AB333" s="15">
        <f>IF(A333="","",IF(W333="","UR",IF(V333="","UR",V333)))</f>
        <v/>
      </c>
      <c r="AC333" s="16" t="n"/>
      <c r="AD333" s="16" t="n"/>
      <c r="AE333" s="16" t="n"/>
    </row>
    <row r="334">
      <c r="A334" s="15">
        <f>IF(D334="","",PROJ&amp;"-"&amp;B334&amp;"-"&amp;C334&amp;"-"&amp;TEXT(D334,"0000"))</f>
        <v/>
      </c>
      <c r="B334" s="16" t="n"/>
      <c r="C334" s="16" t="n"/>
      <c r="D334" s="16" t="n"/>
      <c r="E334" s="17" t="n"/>
      <c r="F334" s="15">
        <f>IF(A334="","",IF(E334=_xlfn.MAXIFS('Register'!$E$6:$E$505,'Register'!$A$6:$A$505,A334),"Y","N"))</f>
        <v/>
      </c>
      <c r="G334" s="15">
        <f>IF(A334="","",COUNTIF('Register'!$A$6:$A$505,A334))</f>
        <v/>
      </c>
      <c r="H334" s="16" t="n"/>
      <c r="I334" s="16" t="n"/>
      <c r="J334" s="16" t="n"/>
      <c r="K334" s="16" t="n"/>
      <c r="L334" s="16" t="n"/>
      <c r="M334" s="16" t="n"/>
      <c r="N334" s="18" t="n"/>
      <c r="O334" s="16" t="n"/>
      <c r="P334" s="19">
        <f>IF(OR(N334="",O334=""),"",N334-O334-TA_SUB)</f>
        <v/>
      </c>
      <c r="Q334" s="18" t="n"/>
      <c r="R334" s="16" t="n"/>
      <c r="S334" s="18" t="n"/>
      <c r="T334" s="18" t="n"/>
      <c r="U334" s="16" t="n"/>
      <c r="V334" s="16" t="n"/>
      <c r="W334" s="18" t="n"/>
      <c r="X334" s="19">
        <f>IF(Q334="","",Q334+TA_SUB)</f>
        <v/>
      </c>
      <c r="Y334" s="15">
        <f>IF(Q334="","",IF(W334="",DATADATE,W334)-Q334)</f>
        <v/>
      </c>
      <c r="Z334" s="15">
        <f>IF(OR(X334="",W334&lt;&gt;""),"",IF(DATADATE&gt;X334,"OVERDUE",""))</f>
        <v/>
      </c>
      <c r="AA334" s="15">
        <f>IF(OR(W334="",X334=""),"",IF(W334&lt;=X334,"On time","Late"))</f>
        <v/>
      </c>
      <c r="AB334" s="15">
        <f>IF(A334="","",IF(W334="","UR",IF(V334="","UR",V334)))</f>
        <v/>
      </c>
      <c r="AC334" s="16" t="n"/>
      <c r="AD334" s="16" t="n"/>
      <c r="AE334" s="16" t="n"/>
    </row>
    <row r="335">
      <c r="A335" s="15">
        <f>IF(D335="","",PROJ&amp;"-"&amp;B335&amp;"-"&amp;C335&amp;"-"&amp;TEXT(D335,"0000"))</f>
        <v/>
      </c>
      <c r="B335" s="16" t="n"/>
      <c r="C335" s="16" t="n"/>
      <c r="D335" s="16" t="n"/>
      <c r="E335" s="17" t="n"/>
      <c r="F335" s="15">
        <f>IF(A335="","",IF(E335=_xlfn.MAXIFS('Register'!$E$6:$E$505,'Register'!$A$6:$A$505,A335),"Y","N"))</f>
        <v/>
      </c>
      <c r="G335" s="15">
        <f>IF(A335="","",COUNTIF('Register'!$A$6:$A$505,A335))</f>
        <v/>
      </c>
      <c r="H335" s="16" t="n"/>
      <c r="I335" s="16" t="n"/>
      <c r="J335" s="16" t="n"/>
      <c r="K335" s="16" t="n"/>
      <c r="L335" s="16" t="n"/>
      <c r="M335" s="16" t="n"/>
      <c r="N335" s="18" t="n"/>
      <c r="O335" s="16" t="n"/>
      <c r="P335" s="19">
        <f>IF(OR(N335="",O335=""),"",N335-O335-TA_SUB)</f>
        <v/>
      </c>
      <c r="Q335" s="18" t="n"/>
      <c r="R335" s="16" t="n"/>
      <c r="S335" s="18" t="n"/>
      <c r="T335" s="18" t="n"/>
      <c r="U335" s="16" t="n"/>
      <c r="V335" s="16" t="n"/>
      <c r="W335" s="18" t="n"/>
      <c r="X335" s="19">
        <f>IF(Q335="","",Q335+TA_SUB)</f>
        <v/>
      </c>
      <c r="Y335" s="15">
        <f>IF(Q335="","",IF(W335="",DATADATE,W335)-Q335)</f>
        <v/>
      </c>
      <c r="Z335" s="15">
        <f>IF(OR(X335="",W335&lt;&gt;""),"",IF(DATADATE&gt;X335,"OVERDUE",""))</f>
        <v/>
      </c>
      <c r="AA335" s="15">
        <f>IF(OR(W335="",X335=""),"",IF(W335&lt;=X335,"On time","Late"))</f>
        <v/>
      </c>
      <c r="AB335" s="15">
        <f>IF(A335="","",IF(W335="","UR",IF(V335="","UR",V335)))</f>
        <v/>
      </c>
      <c r="AC335" s="16" t="n"/>
      <c r="AD335" s="16" t="n"/>
      <c r="AE335" s="16" t="n"/>
    </row>
    <row r="336">
      <c r="A336" s="15">
        <f>IF(D336="","",PROJ&amp;"-"&amp;B336&amp;"-"&amp;C336&amp;"-"&amp;TEXT(D336,"0000"))</f>
        <v/>
      </c>
      <c r="B336" s="16" t="n"/>
      <c r="C336" s="16" t="n"/>
      <c r="D336" s="16" t="n"/>
      <c r="E336" s="17" t="n"/>
      <c r="F336" s="15">
        <f>IF(A336="","",IF(E336=_xlfn.MAXIFS('Register'!$E$6:$E$505,'Register'!$A$6:$A$505,A336),"Y","N"))</f>
        <v/>
      </c>
      <c r="G336" s="15">
        <f>IF(A336="","",COUNTIF('Register'!$A$6:$A$505,A336))</f>
        <v/>
      </c>
      <c r="H336" s="16" t="n"/>
      <c r="I336" s="16" t="n"/>
      <c r="J336" s="16" t="n"/>
      <c r="K336" s="16" t="n"/>
      <c r="L336" s="16" t="n"/>
      <c r="M336" s="16" t="n"/>
      <c r="N336" s="18" t="n"/>
      <c r="O336" s="16" t="n"/>
      <c r="P336" s="19">
        <f>IF(OR(N336="",O336=""),"",N336-O336-TA_SUB)</f>
        <v/>
      </c>
      <c r="Q336" s="18" t="n"/>
      <c r="R336" s="16" t="n"/>
      <c r="S336" s="18" t="n"/>
      <c r="T336" s="18" t="n"/>
      <c r="U336" s="16" t="n"/>
      <c r="V336" s="16" t="n"/>
      <c r="W336" s="18" t="n"/>
      <c r="X336" s="19">
        <f>IF(Q336="","",Q336+TA_SUB)</f>
        <v/>
      </c>
      <c r="Y336" s="15">
        <f>IF(Q336="","",IF(W336="",DATADATE,W336)-Q336)</f>
        <v/>
      </c>
      <c r="Z336" s="15">
        <f>IF(OR(X336="",W336&lt;&gt;""),"",IF(DATADATE&gt;X336,"OVERDUE",""))</f>
        <v/>
      </c>
      <c r="AA336" s="15">
        <f>IF(OR(W336="",X336=""),"",IF(W336&lt;=X336,"On time","Late"))</f>
        <v/>
      </c>
      <c r="AB336" s="15">
        <f>IF(A336="","",IF(W336="","UR",IF(V336="","UR",V336)))</f>
        <v/>
      </c>
      <c r="AC336" s="16" t="n"/>
      <c r="AD336" s="16" t="n"/>
      <c r="AE336" s="16" t="n"/>
    </row>
    <row r="337">
      <c r="A337" s="15">
        <f>IF(D337="","",PROJ&amp;"-"&amp;B337&amp;"-"&amp;C337&amp;"-"&amp;TEXT(D337,"0000"))</f>
        <v/>
      </c>
      <c r="B337" s="16" t="n"/>
      <c r="C337" s="16" t="n"/>
      <c r="D337" s="16" t="n"/>
      <c r="E337" s="17" t="n"/>
      <c r="F337" s="15">
        <f>IF(A337="","",IF(E337=_xlfn.MAXIFS('Register'!$E$6:$E$505,'Register'!$A$6:$A$505,A337),"Y","N"))</f>
        <v/>
      </c>
      <c r="G337" s="15">
        <f>IF(A337="","",COUNTIF('Register'!$A$6:$A$505,A337))</f>
        <v/>
      </c>
      <c r="H337" s="16" t="n"/>
      <c r="I337" s="16" t="n"/>
      <c r="J337" s="16" t="n"/>
      <c r="K337" s="16" t="n"/>
      <c r="L337" s="16" t="n"/>
      <c r="M337" s="16" t="n"/>
      <c r="N337" s="18" t="n"/>
      <c r="O337" s="16" t="n"/>
      <c r="P337" s="19">
        <f>IF(OR(N337="",O337=""),"",N337-O337-TA_SUB)</f>
        <v/>
      </c>
      <c r="Q337" s="18" t="n"/>
      <c r="R337" s="16" t="n"/>
      <c r="S337" s="18" t="n"/>
      <c r="T337" s="18" t="n"/>
      <c r="U337" s="16" t="n"/>
      <c r="V337" s="16" t="n"/>
      <c r="W337" s="18" t="n"/>
      <c r="X337" s="19">
        <f>IF(Q337="","",Q337+TA_SUB)</f>
        <v/>
      </c>
      <c r="Y337" s="15">
        <f>IF(Q337="","",IF(W337="",DATADATE,W337)-Q337)</f>
        <v/>
      </c>
      <c r="Z337" s="15">
        <f>IF(OR(X337="",W337&lt;&gt;""),"",IF(DATADATE&gt;X337,"OVERDUE",""))</f>
        <v/>
      </c>
      <c r="AA337" s="15">
        <f>IF(OR(W337="",X337=""),"",IF(W337&lt;=X337,"On time","Late"))</f>
        <v/>
      </c>
      <c r="AB337" s="15">
        <f>IF(A337="","",IF(W337="","UR",IF(V337="","UR",V337)))</f>
        <v/>
      </c>
      <c r="AC337" s="16" t="n"/>
      <c r="AD337" s="16" t="n"/>
      <c r="AE337" s="16" t="n"/>
    </row>
    <row r="338">
      <c r="A338" s="15">
        <f>IF(D338="","",PROJ&amp;"-"&amp;B338&amp;"-"&amp;C338&amp;"-"&amp;TEXT(D338,"0000"))</f>
        <v/>
      </c>
      <c r="B338" s="16" t="n"/>
      <c r="C338" s="16" t="n"/>
      <c r="D338" s="16" t="n"/>
      <c r="E338" s="17" t="n"/>
      <c r="F338" s="15">
        <f>IF(A338="","",IF(E338=_xlfn.MAXIFS('Register'!$E$6:$E$505,'Register'!$A$6:$A$505,A338),"Y","N"))</f>
        <v/>
      </c>
      <c r="G338" s="15">
        <f>IF(A338="","",COUNTIF('Register'!$A$6:$A$505,A338))</f>
        <v/>
      </c>
      <c r="H338" s="16" t="n"/>
      <c r="I338" s="16" t="n"/>
      <c r="J338" s="16" t="n"/>
      <c r="K338" s="16" t="n"/>
      <c r="L338" s="16" t="n"/>
      <c r="M338" s="16" t="n"/>
      <c r="N338" s="18" t="n"/>
      <c r="O338" s="16" t="n"/>
      <c r="P338" s="19">
        <f>IF(OR(N338="",O338=""),"",N338-O338-TA_SUB)</f>
        <v/>
      </c>
      <c r="Q338" s="18" t="n"/>
      <c r="R338" s="16" t="n"/>
      <c r="S338" s="18" t="n"/>
      <c r="T338" s="18" t="n"/>
      <c r="U338" s="16" t="n"/>
      <c r="V338" s="16" t="n"/>
      <c r="W338" s="18" t="n"/>
      <c r="X338" s="19">
        <f>IF(Q338="","",Q338+TA_SUB)</f>
        <v/>
      </c>
      <c r="Y338" s="15">
        <f>IF(Q338="","",IF(W338="",DATADATE,W338)-Q338)</f>
        <v/>
      </c>
      <c r="Z338" s="15">
        <f>IF(OR(X338="",W338&lt;&gt;""),"",IF(DATADATE&gt;X338,"OVERDUE",""))</f>
        <v/>
      </c>
      <c r="AA338" s="15">
        <f>IF(OR(W338="",X338=""),"",IF(W338&lt;=X338,"On time","Late"))</f>
        <v/>
      </c>
      <c r="AB338" s="15">
        <f>IF(A338="","",IF(W338="","UR",IF(V338="","UR",V338)))</f>
        <v/>
      </c>
      <c r="AC338" s="16" t="n"/>
      <c r="AD338" s="16" t="n"/>
      <c r="AE338" s="16" t="n"/>
    </row>
    <row r="339">
      <c r="A339" s="15">
        <f>IF(D339="","",PROJ&amp;"-"&amp;B339&amp;"-"&amp;C339&amp;"-"&amp;TEXT(D339,"0000"))</f>
        <v/>
      </c>
      <c r="B339" s="16" t="n"/>
      <c r="C339" s="16" t="n"/>
      <c r="D339" s="16" t="n"/>
      <c r="E339" s="17" t="n"/>
      <c r="F339" s="15">
        <f>IF(A339="","",IF(E339=_xlfn.MAXIFS('Register'!$E$6:$E$505,'Register'!$A$6:$A$505,A339),"Y","N"))</f>
        <v/>
      </c>
      <c r="G339" s="15">
        <f>IF(A339="","",COUNTIF('Register'!$A$6:$A$505,A339))</f>
        <v/>
      </c>
      <c r="H339" s="16" t="n"/>
      <c r="I339" s="16" t="n"/>
      <c r="J339" s="16" t="n"/>
      <c r="K339" s="16" t="n"/>
      <c r="L339" s="16" t="n"/>
      <c r="M339" s="16" t="n"/>
      <c r="N339" s="18" t="n"/>
      <c r="O339" s="16" t="n"/>
      <c r="P339" s="19">
        <f>IF(OR(N339="",O339=""),"",N339-O339-TA_SUB)</f>
        <v/>
      </c>
      <c r="Q339" s="18" t="n"/>
      <c r="R339" s="16" t="n"/>
      <c r="S339" s="18" t="n"/>
      <c r="T339" s="18" t="n"/>
      <c r="U339" s="16" t="n"/>
      <c r="V339" s="16" t="n"/>
      <c r="W339" s="18" t="n"/>
      <c r="X339" s="19">
        <f>IF(Q339="","",Q339+TA_SUB)</f>
        <v/>
      </c>
      <c r="Y339" s="15">
        <f>IF(Q339="","",IF(W339="",DATADATE,W339)-Q339)</f>
        <v/>
      </c>
      <c r="Z339" s="15">
        <f>IF(OR(X339="",W339&lt;&gt;""),"",IF(DATADATE&gt;X339,"OVERDUE",""))</f>
        <v/>
      </c>
      <c r="AA339" s="15">
        <f>IF(OR(W339="",X339=""),"",IF(W339&lt;=X339,"On time","Late"))</f>
        <v/>
      </c>
      <c r="AB339" s="15">
        <f>IF(A339="","",IF(W339="","UR",IF(V339="","UR",V339)))</f>
        <v/>
      </c>
      <c r="AC339" s="16" t="n"/>
      <c r="AD339" s="16" t="n"/>
      <c r="AE339" s="16" t="n"/>
    </row>
    <row r="340">
      <c r="A340" s="15">
        <f>IF(D340="","",PROJ&amp;"-"&amp;B340&amp;"-"&amp;C340&amp;"-"&amp;TEXT(D340,"0000"))</f>
        <v/>
      </c>
      <c r="B340" s="16" t="n"/>
      <c r="C340" s="16" t="n"/>
      <c r="D340" s="16" t="n"/>
      <c r="E340" s="17" t="n"/>
      <c r="F340" s="15">
        <f>IF(A340="","",IF(E340=_xlfn.MAXIFS('Register'!$E$6:$E$505,'Register'!$A$6:$A$505,A340),"Y","N"))</f>
        <v/>
      </c>
      <c r="G340" s="15">
        <f>IF(A340="","",COUNTIF('Register'!$A$6:$A$505,A340))</f>
        <v/>
      </c>
      <c r="H340" s="16" t="n"/>
      <c r="I340" s="16" t="n"/>
      <c r="J340" s="16" t="n"/>
      <c r="K340" s="16" t="n"/>
      <c r="L340" s="16" t="n"/>
      <c r="M340" s="16" t="n"/>
      <c r="N340" s="18" t="n"/>
      <c r="O340" s="16" t="n"/>
      <c r="P340" s="19">
        <f>IF(OR(N340="",O340=""),"",N340-O340-TA_SUB)</f>
        <v/>
      </c>
      <c r="Q340" s="18" t="n"/>
      <c r="R340" s="16" t="n"/>
      <c r="S340" s="18" t="n"/>
      <c r="T340" s="18" t="n"/>
      <c r="U340" s="16" t="n"/>
      <c r="V340" s="16" t="n"/>
      <c r="W340" s="18" t="n"/>
      <c r="X340" s="19">
        <f>IF(Q340="","",Q340+TA_SUB)</f>
        <v/>
      </c>
      <c r="Y340" s="15">
        <f>IF(Q340="","",IF(W340="",DATADATE,W340)-Q340)</f>
        <v/>
      </c>
      <c r="Z340" s="15">
        <f>IF(OR(X340="",W340&lt;&gt;""),"",IF(DATADATE&gt;X340,"OVERDUE",""))</f>
        <v/>
      </c>
      <c r="AA340" s="15">
        <f>IF(OR(W340="",X340=""),"",IF(W340&lt;=X340,"On time","Late"))</f>
        <v/>
      </c>
      <c r="AB340" s="15">
        <f>IF(A340="","",IF(W340="","UR",IF(V340="","UR",V340)))</f>
        <v/>
      </c>
      <c r="AC340" s="16" t="n"/>
      <c r="AD340" s="16" t="n"/>
      <c r="AE340" s="16" t="n"/>
    </row>
    <row r="341">
      <c r="A341" s="15">
        <f>IF(D341="","",PROJ&amp;"-"&amp;B341&amp;"-"&amp;C341&amp;"-"&amp;TEXT(D341,"0000"))</f>
        <v/>
      </c>
      <c r="B341" s="16" t="n"/>
      <c r="C341" s="16" t="n"/>
      <c r="D341" s="16" t="n"/>
      <c r="E341" s="17" t="n"/>
      <c r="F341" s="15">
        <f>IF(A341="","",IF(E341=_xlfn.MAXIFS('Register'!$E$6:$E$505,'Register'!$A$6:$A$505,A341),"Y","N"))</f>
        <v/>
      </c>
      <c r="G341" s="15">
        <f>IF(A341="","",COUNTIF('Register'!$A$6:$A$505,A341))</f>
        <v/>
      </c>
      <c r="H341" s="16" t="n"/>
      <c r="I341" s="16" t="n"/>
      <c r="J341" s="16" t="n"/>
      <c r="K341" s="16" t="n"/>
      <c r="L341" s="16" t="n"/>
      <c r="M341" s="16" t="n"/>
      <c r="N341" s="18" t="n"/>
      <c r="O341" s="16" t="n"/>
      <c r="P341" s="19">
        <f>IF(OR(N341="",O341=""),"",N341-O341-TA_SUB)</f>
        <v/>
      </c>
      <c r="Q341" s="18" t="n"/>
      <c r="R341" s="16" t="n"/>
      <c r="S341" s="18" t="n"/>
      <c r="T341" s="18" t="n"/>
      <c r="U341" s="16" t="n"/>
      <c r="V341" s="16" t="n"/>
      <c r="W341" s="18" t="n"/>
      <c r="X341" s="19">
        <f>IF(Q341="","",Q341+TA_SUB)</f>
        <v/>
      </c>
      <c r="Y341" s="15">
        <f>IF(Q341="","",IF(W341="",DATADATE,W341)-Q341)</f>
        <v/>
      </c>
      <c r="Z341" s="15">
        <f>IF(OR(X341="",W341&lt;&gt;""),"",IF(DATADATE&gt;X341,"OVERDUE",""))</f>
        <v/>
      </c>
      <c r="AA341" s="15">
        <f>IF(OR(W341="",X341=""),"",IF(W341&lt;=X341,"On time","Late"))</f>
        <v/>
      </c>
      <c r="AB341" s="15">
        <f>IF(A341="","",IF(W341="","UR",IF(V341="","UR",V341)))</f>
        <v/>
      </c>
      <c r="AC341" s="16" t="n"/>
      <c r="AD341" s="16" t="n"/>
      <c r="AE341" s="16" t="n"/>
    </row>
    <row r="342">
      <c r="A342" s="15">
        <f>IF(D342="","",PROJ&amp;"-"&amp;B342&amp;"-"&amp;C342&amp;"-"&amp;TEXT(D342,"0000"))</f>
        <v/>
      </c>
      <c r="B342" s="16" t="n"/>
      <c r="C342" s="16" t="n"/>
      <c r="D342" s="16" t="n"/>
      <c r="E342" s="17" t="n"/>
      <c r="F342" s="15">
        <f>IF(A342="","",IF(E342=_xlfn.MAXIFS('Register'!$E$6:$E$505,'Register'!$A$6:$A$505,A342),"Y","N"))</f>
        <v/>
      </c>
      <c r="G342" s="15">
        <f>IF(A342="","",COUNTIF('Register'!$A$6:$A$505,A342))</f>
        <v/>
      </c>
      <c r="H342" s="16" t="n"/>
      <c r="I342" s="16" t="n"/>
      <c r="J342" s="16" t="n"/>
      <c r="K342" s="16" t="n"/>
      <c r="L342" s="16" t="n"/>
      <c r="M342" s="16" t="n"/>
      <c r="N342" s="18" t="n"/>
      <c r="O342" s="16" t="n"/>
      <c r="P342" s="19">
        <f>IF(OR(N342="",O342=""),"",N342-O342-TA_SUB)</f>
        <v/>
      </c>
      <c r="Q342" s="18" t="n"/>
      <c r="R342" s="16" t="n"/>
      <c r="S342" s="18" t="n"/>
      <c r="T342" s="18" t="n"/>
      <c r="U342" s="16" t="n"/>
      <c r="V342" s="16" t="n"/>
      <c r="W342" s="18" t="n"/>
      <c r="X342" s="19">
        <f>IF(Q342="","",Q342+TA_SUB)</f>
        <v/>
      </c>
      <c r="Y342" s="15">
        <f>IF(Q342="","",IF(W342="",DATADATE,W342)-Q342)</f>
        <v/>
      </c>
      <c r="Z342" s="15">
        <f>IF(OR(X342="",W342&lt;&gt;""),"",IF(DATADATE&gt;X342,"OVERDUE",""))</f>
        <v/>
      </c>
      <c r="AA342" s="15">
        <f>IF(OR(W342="",X342=""),"",IF(W342&lt;=X342,"On time","Late"))</f>
        <v/>
      </c>
      <c r="AB342" s="15">
        <f>IF(A342="","",IF(W342="","UR",IF(V342="","UR",V342)))</f>
        <v/>
      </c>
      <c r="AC342" s="16" t="n"/>
      <c r="AD342" s="16" t="n"/>
      <c r="AE342" s="16" t="n"/>
    </row>
    <row r="343">
      <c r="A343" s="15">
        <f>IF(D343="","",PROJ&amp;"-"&amp;B343&amp;"-"&amp;C343&amp;"-"&amp;TEXT(D343,"0000"))</f>
        <v/>
      </c>
      <c r="B343" s="16" t="n"/>
      <c r="C343" s="16" t="n"/>
      <c r="D343" s="16" t="n"/>
      <c r="E343" s="17" t="n"/>
      <c r="F343" s="15">
        <f>IF(A343="","",IF(E343=_xlfn.MAXIFS('Register'!$E$6:$E$505,'Register'!$A$6:$A$505,A343),"Y","N"))</f>
        <v/>
      </c>
      <c r="G343" s="15">
        <f>IF(A343="","",COUNTIF('Register'!$A$6:$A$505,A343))</f>
        <v/>
      </c>
      <c r="H343" s="16" t="n"/>
      <c r="I343" s="16" t="n"/>
      <c r="J343" s="16" t="n"/>
      <c r="K343" s="16" t="n"/>
      <c r="L343" s="16" t="n"/>
      <c r="M343" s="16" t="n"/>
      <c r="N343" s="18" t="n"/>
      <c r="O343" s="16" t="n"/>
      <c r="P343" s="19">
        <f>IF(OR(N343="",O343=""),"",N343-O343-TA_SUB)</f>
        <v/>
      </c>
      <c r="Q343" s="18" t="n"/>
      <c r="R343" s="16" t="n"/>
      <c r="S343" s="18" t="n"/>
      <c r="T343" s="18" t="n"/>
      <c r="U343" s="16" t="n"/>
      <c r="V343" s="16" t="n"/>
      <c r="W343" s="18" t="n"/>
      <c r="X343" s="19">
        <f>IF(Q343="","",Q343+TA_SUB)</f>
        <v/>
      </c>
      <c r="Y343" s="15">
        <f>IF(Q343="","",IF(W343="",DATADATE,W343)-Q343)</f>
        <v/>
      </c>
      <c r="Z343" s="15">
        <f>IF(OR(X343="",W343&lt;&gt;""),"",IF(DATADATE&gt;X343,"OVERDUE",""))</f>
        <v/>
      </c>
      <c r="AA343" s="15">
        <f>IF(OR(W343="",X343=""),"",IF(W343&lt;=X343,"On time","Late"))</f>
        <v/>
      </c>
      <c r="AB343" s="15">
        <f>IF(A343="","",IF(W343="","UR",IF(V343="","UR",V343)))</f>
        <v/>
      </c>
      <c r="AC343" s="16" t="n"/>
      <c r="AD343" s="16" t="n"/>
      <c r="AE343" s="16" t="n"/>
    </row>
    <row r="344">
      <c r="A344" s="15">
        <f>IF(D344="","",PROJ&amp;"-"&amp;B344&amp;"-"&amp;C344&amp;"-"&amp;TEXT(D344,"0000"))</f>
        <v/>
      </c>
      <c r="B344" s="16" t="n"/>
      <c r="C344" s="16" t="n"/>
      <c r="D344" s="16" t="n"/>
      <c r="E344" s="17" t="n"/>
      <c r="F344" s="15">
        <f>IF(A344="","",IF(E344=_xlfn.MAXIFS('Register'!$E$6:$E$505,'Register'!$A$6:$A$505,A344),"Y","N"))</f>
        <v/>
      </c>
      <c r="G344" s="15">
        <f>IF(A344="","",COUNTIF('Register'!$A$6:$A$505,A344))</f>
        <v/>
      </c>
      <c r="H344" s="16" t="n"/>
      <c r="I344" s="16" t="n"/>
      <c r="J344" s="16" t="n"/>
      <c r="K344" s="16" t="n"/>
      <c r="L344" s="16" t="n"/>
      <c r="M344" s="16" t="n"/>
      <c r="N344" s="18" t="n"/>
      <c r="O344" s="16" t="n"/>
      <c r="P344" s="19">
        <f>IF(OR(N344="",O344=""),"",N344-O344-TA_SUB)</f>
        <v/>
      </c>
      <c r="Q344" s="18" t="n"/>
      <c r="R344" s="16" t="n"/>
      <c r="S344" s="18" t="n"/>
      <c r="T344" s="18" t="n"/>
      <c r="U344" s="16" t="n"/>
      <c r="V344" s="16" t="n"/>
      <c r="W344" s="18" t="n"/>
      <c r="X344" s="19">
        <f>IF(Q344="","",Q344+TA_SUB)</f>
        <v/>
      </c>
      <c r="Y344" s="15">
        <f>IF(Q344="","",IF(W344="",DATADATE,W344)-Q344)</f>
        <v/>
      </c>
      <c r="Z344" s="15">
        <f>IF(OR(X344="",W344&lt;&gt;""),"",IF(DATADATE&gt;X344,"OVERDUE",""))</f>
        <v/>
      </c>
      <c r="AA344" s="15">
        <f>IF(OR(W344="",X344=""),"",IF(W344&lt;=X344,"On time","Late"))</f>
        <v/>
      </c>
      <c r="AB344" s="15">
        <f>IF(A344="","",IF(W344="","UR",IF(V344="","UR",V344)))</f>
        <v/>
      </c>
      <c r="AC344" s="16" t="n"/>
      <c r="AD344" s="16" t="n"/>
      <c r="AE344" s="16" t="n"/>
    </row>
    <row r="345">
      <c r="A345" s="15">
        <f>IF(D345="","",PROJ&amp;"-"&amp;B345&amp;"-"&amp;C345&amp;"-"&amp;TEXT(D345,"0000"))</f>
        <v/>
      </c>
      <c r="B345" s="16" t="n"/>
      <c r="C345" s="16" t="n"/>
      <c r="D345" s="16" t="n"/>
      <c r="E345" s="17" t="n"/>
      <c r="F345" s="15">
        <f>IF(A345="","",IF(E345=_xlfn.MAXIFS('Register'!$E$6:$E$505,'Register'!$A$6:$A$505,A345),"Y","N"))</f>
        <v/>
      </c>
      <c r="G345" s="15">
        <f>IF(A345="","",COUNTIF('Register'!$A$6:$A$505,A345))</f>
        <v/>
      </c>
      <c r="H345" s="16" t="n"/>
      <c r="I345" s="16" t="n"/>
      <c r="J345" s="16" t="n"/>
      <c r="K345" s="16" t="n"/>
      <c r="L345" s="16" t="n"/>
      <c r="M345" s="16" t="n"/>
      <c r="N345" s="18" t="n"/>
      <c r="O345" s="16" t="n"/>
      <c r="P345" s="19">
        <f>IF(OR(N345="",O345=""),"",N345-O345-TA_SUB)</f>
        <v/>
      </c>
      <c r="Q345" s="18" t="n"/>
      <c r="R345" s="16" t="n"/>
      <c r="S345" s="18" t="n"/>
      <c r="T345" s="18" t="n"/>
      <c r="U345" s="16" t="n"/>
      <c r="V345" s="16" t="n"/>
      <c r="W345" s="18" t="n"/>
      <c r="X345" s="19">
        <f>IF(Q345="","",Q345+TA_SUB)</f>
        <v/>
      </c>
      <c r="Y345" s="15">
        <f>IF(Q345="","",IF(W345="",DATADATE,W345)-Q345)</f>
        <v/>
      </c>
      <c r="Z345" s="15">
        <f>IF(OR(X345="",W345&lt;&gt;""),"",IF(DATADATE&gt;X345,"OVERDUE",""))</f>
        <v/>
      </c>
      <c r="AA345" s="15">
        <f>IF(OR(W345="",X345=""),"",IF(W345&lt;=X345,"On time","Late"))</f>
        <v/>
      </c>
      <c r="AB345" s="15">
        <f>IF(A345="","",IF(W345="","UR",IF(V345="","UR",V345)))</f>
        <v/>
      </c>
      <c r="AC345" s="16" t="n"/>
      <c r="AD345" s="16" t="n"/>
      <c r="AE345" s="16" t="n"/>
    </row>
    <row r="346">
      <c r="A346" s="15">
        <f>IF(D346="","",PROJ&amp;"-"&amp;B346&amp;"-"&amp;C346&amp;"-"&amp;TEXT(D346,"0000"))</f>
        <v/>
      </c>
      <c r="B346" s="16" t="n"/>
      <c r="C346" s="16" t="n"/>
      <c r="D346" s="16" t="n"/>
      <c r="E346" s="17" t="n"/>
      <c r="F346" s="15">
        <f>IF(A346="","",IF(E346=_xlfn.MAXIFS('Register'!$E$6:$E$505,'Register'!$A$6:$A$505,A346),"Y","N"))</f>
        <v/>
      </c>
      <c r="G346" s="15">
        <f>IF(A346="","",COUNTIF('Register'!$A$6:$A$505,A346))</f>
        <v/>
      </c>
      <c r="H346" s="16" t="n"/>
      <c r="I346" s="16" t="n"/>
      <c r="J346" s="16" t="n"/>
      <c r="K346" s="16" t="n"/>
      <c r="L346" s="16" t="n"/>
      <c r="M346" s="16" t="n"/>
      <c r="N346" s="18" t="n"/>
      <c r="O346" s="16" t="n"/>
      <c r="P346" s="19">
        <f>IF(OR(N346="",O346=""),"",N346-O346-TA_SUB)</f>
        <v/>
      </c>
      <c r="Q346" s="18" t="n"/>
      <c r="R346" s="16" t="n"/>
      <c r="S346" s="18" t="n"/>
      <c r="T346" s="18" t="n"/>
      <c r="U346" s="16" t="n"/>
      <c r="V346" s="16" t="n"/>
      <c r="W346" s="18" t="n"/>
      <c r="X346" s="19">
        <f>IF(Q346="","",Q346+TA_SUB)</f>
        <v/>
      </c>
      <c r="Y346" s="15">
        <f>IF(Q346="","",IF(W346="",DATADATE,W346)-Q346)</f>
        <v/>
      </c>
      <c r="Z346" s="15">
        <f>IF(OR(X346="",W346&lt;&gt;""),"",IF(DATADATE&gt;X346,"OVERDUE",""))</f>
        <v/>
      </c>
      <c r="AA346" s="15">
        <f>IF(OR(W346="",X346=""),"",IF(W346&lt;=X346,"On time","Late"))</f>
        <v/>
      </c>
      <c r="AB346" s="15">
        <f>IF(A346="","",IF(W346="","UR",IF(V346="","UR",V346)))</f>
        <v/>
      </c>
      <c r="AC346" s="16" t="n"/>
      <c r="AD346" s="16" t="n"/>
      <c r="AE346" s="16" t="n"/>
    </row>
    <row r="347">
      <c r="A347" s="15">
        <f>IF(D347="","",PROJ&amp;"-"&amp;B347&amp;"-"&amp;C347&amp;"-"&amp;TEXT(D347,"0000"))</f>
        <v/>
      </c>
      <c r="B347" s="16" t="n"/>
      <c r="C347" s="16" t="n"/>
      <c r="D347" s="16" t="n"/>
      <c r="E347" s="17" t="n"/>
      <c r="F347" s="15">
        <f>IF(A347="","",IF(E347=_xlfn.MAXIFS('Register'!$E$6:$E$505,'Register'!$A$6:$A$505,A347),"Y","N"))</f>
        <v/>
      </c>
      <c r="G347" s="15">
        <f>IF(A347="","",COUNTIF('Register'!$A$6:$A$505,A347))</f>
        <v/>
      </c>
      <c r="H347" s="16" t="n"/>
      <c r="I347" s="16" t="n"/>
      <c r="J347" s="16" t="n"/>
      <c r="K347" s="16" t="n"/>
      <c r="L347" s="16" t="n"/>
      <c r="M347" s="16" t="n"/>
      <c r="N347" s="18" t="n"/>
      <c r="O347" s="16" t="n"/>
      <c r="P347" s="19">
        <f>IF(OR(N347="",O347=""),"",N347-O347-TA_SUB)</f>
        <v/>
      </c>
      <c r="Q347" s="18" t="n"/>
      <c r="R347" s="16" t="n"/>
      <c r="S347" s="18" t="n"/>
      <c r="T347" s="18" t="n"/>
      <c r="U347" s="16" t="n"/>
      <c r="V347" s="16" t="n"/>
      <c r="W347" s="18" t="n"/>
      <c r="X347" s="19">
        <f>IF(Q347="","",Q347+TA_SUB)</f>
        <v/>
      </c>
      <c r="Y347" s="15">
        <f>IF(Q347="","",IF(W347="",DATADATE,W347)-Q347)</f>
        <v/>
      </c>
      <c r="Z347" s="15">
        <f>IF(OR(X347="",W347&lt;&gt;""),"",IF(DATADATE&gt;X347,"OVERDUE",""))</f>
        <v/>
      </c>
      <c r="AA347" s="15">
        <f>IF(OR(W347="",X347=""),"",IF(W347&lt;=X347,"On time","Late"))</f>
        <v/>
      </c>
      <c r="AB347" s="15">
        <f>IF(A347="","",IF(W347="","UR",IF(V347="","UR",V347)))</f>
        <v/>
      </c>
      <c r="AC347" s="16" t="n"/>
      <c r="AD347" s="16" t="n"/>
      <c r="AE347" s="16" t="n"/>
    </row>
    <row r="348">
      <c r="A348" s="15">
        <f>IF(D348="","",PROJ&amp;"-"&amp;B348&amp;"-"&amp;C348&amp;"-"&amp;TEXT(D348,"0000"))</f>
        <v/>
      </c>
      <c r="B348" s="16" t="n"/>
      <c r="C348" s="16" t="n"/>
      <c r="D348" s="16" t="n"/>
      <c r="E348" s="17" t="n"/>
      <c r="F348" s="15">
        <f>IF(A348="","",IF(E348=_xlfn.MAXIFS('Register'!$E$6:$E$505,'Register'!$A$6:$A$505,A348),"Y","N"))</f>
        <v/>
      </c>
      <c r="G348" s="15">
        <f>IF(A348="","",COUNTIF('Register'!$A$6:$A$505,A348))</f>
        <v/>
      </c>
      <c r="H348" s="16" t="n"/>
      <c r="I348" s="16" t="n"/>
      <c r="J348" s="16" t="n"/>
      <c r="K348" s="16" t="n"/>
      <c r="L348" s="16" t="n"/>
      <c r="M348" s="16" t="n"/>
      <c r="N348" s="18" t="n"/>
      <c r="O348" s="16" t="n"/>
      <c r="P348" s="19">
        <f>IF(OR(N348="",O348=""),"",N348-O348-TA_SUB)</f>
        <v/>
      </c>
      <c r="Q348" s="18" t="n"/>
      <c r="R348" s="16" t="n"/>
      <c r="S348" s="18" t="n"/>
      <c r="T348" s="18" t="n"/>
      <c r="U348" s="16" t="n"/>
      <c r="V348" s="16" t="n"/>
      <c r="W348" s="18" t="n"/>
      <c r="X348" s="19">
        <f>IF(Q348="","",Q348+TA_SUB)</f>
        <v/>
      </c>
      <c r="Y348" s="15">
        <f>IF(Q348="","",IF(W348="",DATADATE,W348)-Q348)</f>
        <v/>
      </c>
      <c r="Z348" s="15">
        <f>IF(OR(X348="",W348&lt;&gt;""),"",IF(DATADATE&gt;X348,"OVERDUE",""))</f>
        <v/>
      </c>
      <c r="AA348" s="15">
        <f>IF(OR(W348="",X348=""),"",IF(W348&lt;=X348,"On time","Late"))</f>
        <v/>
      </c>
      <c r="AB348" s="15">
        <f>IF(A348="","",IF(W348="","UR",IF(V348="","UR",V348)))</f>
        <v/>
      </c>
      <c r="AC348" s="16" t="n"/>
      <c r="AD348" s="16" t="n"/>
      <c r="AE348" s="16" t="n"/>
    </row>
    <row r="349">
      <c r="A349" s="15">
        <f>IF(D349="","",PROJ&amp;"-"&amp;B349&amp;"-"&amp;C349&amp;"-"&amp;TEXT(D349,"0000"))</f>
        <v/>
      </c>
      <c r="B349" s="16" t="n"/>
      <c r="C349" s="16" t="n"/>
      <c r="D349" s="16" t="n"/>
      <c r="E349" s="17" t="n"/>
      <c r="F349" s="15">
        <f>IF(A349="","",IF(E349=_xlfn.MAXIFS('Register'!$E$6:$E$505,'Register'!$A$6:$A$505,A349),"Y","N"))</f>
        <v/>
      </c>
      <c r="G349" s="15">
        <f>IF(A349="","",COUNTIF('Register'!$A$6:$A$505,A349))</f>
        <v/>
      </c>
      <c r="H349" s="16" t="n"/>
      <c r="I349" s="16" t="n"/>
      <c r="J349" s="16" t="n"/>
      <c r="K349" s="16" t="n"/>
      <c r="L349" s="16" t="n"/>
      <c r="M349" s="16" t="n"/>
      <c r="N349" s="18" t="n"/>
      <c r="O349" s="16" t="n"/>
      <c r="P349" s="19">
        <f>IF(OR(N349="",O349=""),"",N349-O349-TA_SUB)</f>
        <v/>
      </c>
      <c r="Q349" s="18" t="n"/>
      <c r="R349" s="16" t="n"/>
      <c r="S349" s="18" t="n"/>
      <c r="T349" s="18" t="n"/>
      <c r="U349" s="16" t="n"/>
      <c r="V349" s="16" t="n"/>
      <c r="W349" s="18" t="n"/>
      <c r="X349" s="19">
        <f>IF(Q349="","",Q349+TA_SUB)</f>
        <v/>
      </c>
      <c r="Y349" s="15">
        <f>IF(Q349="","",IF(W349="",DATADATE,W349)-Q349)</f>
        <v/>
      </c>
      <c r="Z349" s="15">
        <f>IF(OR(X349="",W349&lt;&gt;""),"",IF(DATADATE&gt;X349,"OVERDUE",""))</f>
        <v/>
      </c>
      <c r="AA349" s="15">
        <f>IF(OR(W349="",X349=""),"",IF(W349&lt;=X349,"On time","Late"))</f>
        <v/>
      </c>
      <c r="AB349" s="15">
        <f>IF(A349="","",IF(W349="","UR",IF(V349="","UR",V349)))</f>
        <v/>
      </c>
      <c r="AC349" s="16" t="n"/>
      <c r="AD349" s="16" t="n"/>
      <c r="AE349" s="16" t="n"/>
    </row>
    <row r="350">
      <c r="A350" s="15">
        <f>IF(D350="","",PROJ&amp;"-"&amp;B350&amp;"-"&amp;C350&amp;"-"&amp;TEXT(D350,"0000"))</f>
        <v/>
      </c>
      <c r="B350" s="16" t="n"/>
      <c r="C350" s="16" t="n"/>
      <c r="D350" s="16" t="n"/>
      <c r="E350" s="17" t="n"/>
      <c r="F350" s="15">
        <f>IF(A350="","",IF(E350=_xlfn.MAXIFS('Register'!$E$6:$E$505,'Register'!$A$6:$A$505,A350),"Y","N"))</f>
        <v/>
      </c>
      <c r="G350" s="15">
        <f>IF(A350="","",COUNTIF('Register'!$A$6:$A$505,A350))</f>
        <v/>
      </c>
      <c r="H350" s="16" t="n"/>
      <c r="I350" s="16" t="n"/>
      <c r="J350" s="16" t="n"/>
      <c r="K350" s="16" t="n"/>
      <c r="L350" s="16" t="n"/>
      <c r="M350" s="16" t="n"/>
      <c r="N350" s="18" t="n"/>
      <c r="O350" s="16" t="n"/>
      <c r="P350" s="19">
        <f>IF(OR(N350="",O350=""),"",N350-O350-TA_SUB)</f>
        <v/>
      </c>
      <c r="Q350" s="18" t="n"/>
      <c r="R350" s="16" t="n"/>
      <c r="S350" s="18" t="n"/>
      <c r="T350" s="18" t="n"/>
      <c r="U350" s="16" t="n"/>
      <c r="V350" s="16" t="n"/>
      <c r="W350" s="18" t="n"/>
      <c r="X350" s="19">
        <f>IF(Q350="","",Q350+TA_SUB)</f>
        <v/>
      </c>
      <c r="Y350" s="15">
        <f>IF(Q350="","",IF(W350="",DATADATE,W350)-Q350)</f>
        <v/>
      </c>
      <c r="Z350" s="15">
        <f>IF(OR(X350="",W350&lt;&gt;""),"",IF(DATADATE&gt;X350,"OVERDUE",""))</f>
        <v/>
      </c>
      <c r="AA350" s="15">
        <f>IF(OR(W350="",X350=""),"",IF(W350&lt;=X350,"On time","Late"))</f>
        <v/>
      </c>
      <c r="AB350" s="15">
        <f>IF(A350="","",IF(W350="","UR",IF(V350="","UR",V350)))</f>
        <v/>
      </c>
      <c r="AC350" s="16" t="n"/>
      <c r="AD350" s="16" t="n"/>
      <c r="AE350" s="16" t="n"/>
    </row>
    <row r="351">
      <c r="A351" s="15">
        <f>IF(D351="","",PROJ&amp;"-"&amp;B351&amp;"-"&amp;C351&amp;"-"&amp;TEXT(D351,"0000"))</f>
        <v/>
      </c>
      <c r="B351" s="16" t="n"/>
      <c r="C351" s="16" t="n"/>
      <c r="D351" s="16" t="n"/>
      <c r="E351" s="17" t="n"/>
      <c r="F351" s="15">
        <f>IF(A351="","",IF(E351=_xlfn.MAXIFS('Register'!$E$6:$E$505,'Register'!$A$6:$A$505,A351),"Y","N"))</f>
        <v/>
      </c>
      <c r="G351" s="15">
        <f>IF(A351="","",COUNTIF('Register'!$A$6:$A$505,A351))</f>
        <v/>
      </c>
      <c r="H351" s="16" t="n"/>
      <c r="I351" s="16" t="n"/>
      <c r="J351" s="16" t="n"/>
      <c r="K351" s="16" t="n"/>
      <c r="L351" s="16" t="n"/>
      <c r="M351" s="16" t="n"/>
      <c r="N351" s="18" t="n"/>
      <c r="O351" s="16" t="n"/>
      <c r="P351" s="19">
        <f>IF(OR(N351="",O351=""),"",N351-O351-TA_SUB)</f>
        <v/>
      </c>
      <c r="Q351" s="18" t="n"/>
      <c r="R351" s="16" t="n"/>
      <c r="S351" s="18" t="n"/>
      <c r="T351" s="18" t="n"/>
      <c r="U351" s="16" t="n"/>
      <c r="V351" s="16" t="n"/>
      <c r="W351" s="18" t="n"/>
      <c r="X351" s="19">
        <f>IF(Q351="","",Q351+TA_SUB)</f>
        <v/>
      </c>
      <c r="Y351" s="15">
        <f>IF(Q351="","",IF(W351="",DATADATE,W351)-Q351)</f>
        <v/>
      </c>
      <c r="Z351" s="15">
        <f>IF(OR(X351="",W351&lt;&gt;""),"",IF(DATADATE&gt;X351,"OVERDUE",""))</f>
        <v/>
      </c>
      <c r="AA351" s="15">
        <f>IF(OR(W351="",X351=""),"",IF(W351&lt;=X351,"On time","Late"))</f>
        <v/>
      </c>
      <c r="AB351" s="15">
        <f>IF(A351="","",IF(W351="","UR",IF(V351="","UR",V351)))</f>
        <v/>
      </c>
      <c r="AC351" s="16" t="n"/>
      <c r="AD351" s="16" t="n"/>
      <c r="AE351" s="16" t="n"/>
    </row>
    <row r="352">
      <c r="A352" s="15">
        <f>IF(D352="","",PROJ&amp;"-"&amp;B352&amp;"-"&amp;C352&amp;"-"&amp;TEXT(D352,"0000"))</f>
        <v/>
      </c>
      <c r="B352" s="16" t="n"/>
      <c r="C352" s="16" t="n"/>
      <c r="D352" s="16" t="n"/>
      <c r="E352" s="17" t="n"/>
      <c r="F352" s="15">
        <f>IF(A352="","",IF(E352=_xlfn.MAXIFS('Register'!$E$6:$E$505,'Register'!$A$6:$A$505,A352),"Y","N"))</f>
        <v/>
      </c>
      <c r="G352" s="15">
        <f>IF(A352="","",COUNTIF('Register'!$A$6:$A$505,A352))</f>
        <v/>
      </c>
      <c r="H352" s="16" t="n"/>
      <c r="I352" s="16" t="n"/>
      <c r="J352" s="16" t="n"/>
      <c r="K352" s="16" t="n"/>
      <c r="L352" s="16" t="n"/>
      <c r="M352" s="16" t="n"/>
      <c r="N352" s="18" t="n"/>
      <c r="O352" s="16" t="n"/>
      <c r="P352" s="19">
        <f>IF(OR(N352="",O352=""),"",N352-O352-TA_SUB)</f>
        <v/>
      </c>
      <c r="Q352" s="18" t="n"/>
      <c r="R352" s="16" t="n"/>
      <c r="S352" s="18" t="n"/>
      <c r="T352" s="18" t="n"/>
      <c r="U352" s="16" t="n"/>
      <c r="V352" s="16" t="n"/>
      <c r="W352" s="18" t="n"/>
      <c r="X352" s="19">
        <f>IF(Q352="","",Q352+TA_SUB)</f>
        <v/>
      </c>
      <c r="Y352" s="15">
        <f>IF(Q352="","",IF(W352="",DATADATE,W352)-Q352)</f>
        <v/>
      </c>
      <c r="Z352" s="15">
        <f>IF(OR(X352="",W352&lt;&gt;""),"",IF(DATADATE&gt;X352,"OVERDUE",""))</f>
        <v/>
      </c>
      <c r="AA352" s="15">
        <f>IF(OR(W352="",X352=""),"",IF(W352&lt;=X352,"On time","Late"))</f>
        <v/>
      </c>
      <c r="AB352" s="15">
        <f>IF(A352="","",IF(W352="","UR",IF(V352="","UR",V352)))</f>
        <v/>
      </c>
      <c r="AC352" s="16" t="n"/>
      <c r="AD352" s="16" t="n"/>
      <c r="AE352" s="16" t="n"/>
    </row>
    <row r="353">
      <c r="A353" s="15">
        <f>IF(D353="","",PROJ&amp;"-"&amp;B353&amp;"-"&amp;C353&amp;"-"&amp;TEXT(D353,"0000"))</f>
        <v/>
      </c>
      <c r="B353" s="16" t="n"/>
      <c r="C353" s="16" t="n"/>
      <c r="D353" s="16" t="n"/>
      <c r="E353" s="17" t="n"/>
      <c r="F353" s="15">
        <f>IF(A353="","",IF(E353=_xlfn.MAXIFS('Register'!$E$6:$E$505,'Register'!$A$6:$A$505,A353),"Y","N"))</f>
        <v/>
      </c>
      <c r="G353" s="15">
        <f>IF(A353="","",COUNTIF('Register'!$A$6:$A$505,A353))</f>
        <v/>
      </c>
      <c r="H353" s="16" t="n"/>
      <c r="I353" s="16" t="n"/>
      <c r="J353" s="16" t="n"/>
      <c r="K353" s="16" t="n"/>
      <c r="L353" s="16" t="n"/>
      <c r="M353" s="16" t="n"/>
      <c r="N353" s="18" t="n"/>
      <c r="O353" s="16" t="n"/>
      <c r="P353" s="19">
        <f>IF(OR(N353="",O353=""),"",N353-O353-TA_SUB)</f>
        <v/>
      </c>
      <c r="Q353" s="18" t="n"/>
      <c r="R353" s="16" t="n"/>
      <c r="S353" s="18" t="n"/>
      <c r="T353" s="18" t="n"/>
      <c r="U353" s="16" t="n"/>
      <c r="V353" s="16" t="n"/>
      <c r="W353" s="18" t="n"/>
      <c r="X353" s="19">
        <f>IF(Q353="","",Q353+TA_SUB)</f>
        <v/>
      </c>
      <c r="Y353" s="15">
        <f>IF(Q353="","",IF(W353="",DATADATE,W353)-Q353)</f>
        <v/>
      </c>
      <c r="Z353" s="15">
        <f>IF(OR(X353="",W353&lt;&gt;""),"",IF(DATADATE&gt;X353,"OVERDUE",""))</f>
        <v/>
      </c>
      <c r="AA353" s="15">
        <f>IF(OR(W353="",X353=""),"",IF(W353&lt;=X353,"On time","Late"))</f>
        <v/>
      </c>
      <c r="AB353" s="15">
        <f>IF(A353="","",IF(W353="","UR",IF(V353="","UR",V353)))</f>
        <v/>
      </c>
      <c r="AC353" s="16" t="n"/>
      <c r="AD353" s="16" t="n"/>
      <c r="AE353" s="16" t="n"/>
    </row>
    <row r="354">
      <c r="A354" s="15">
        <f>IF(D354="","",PROJ&amp;"-"&amp;B354&amp;"-"&amp;C354&amp;"-"&amp;TEXT(D354,"0000"))</f>
        <v/>
      </c>
      <c r="B354" s="16" t="n"/>
      <c r="C354" s="16" t="n"/>
      <c r="D354" s="16" t="n"/>
      <c r="E354" s="17" t="n"/>
      <c r="F354" s="15">
        <f>IF(A354="","",IF(E354=_xlfn.MAXIFS('Register'!$E$6:$E$505,'Register'!$A$6:$A$505,A354),"Y","N"))</f>
        <v/>
      </c>
      <c r="G354" s="15">
        <f>IF(A354="","",COUNTIF('Register'!$A$6:$A$505,A354))</f>
        <v/>
      </c>
      <c r="H354" s="16" t="n"/>
      <c r="I354" s="16" t="n"/>
      <c r="J354" s="16" t="n"/>
      <c r="K354" s="16" t="n"/>
      <c r="L354" s="16" t="n"/>
      <c r="M354" s="16" t="n"/>
      <c r="N354" s="18" t="n"/>
      <c r="O354" s="16" t="n"/>
      <c r="P354" s="19">
        <f>IF(OR(N354="",O354=""),"",N354-O354-TA_SUB)</f>
        <v/>
      </c>
      <c r="Q354" s="18" t="n"/>
      <c r="R354" s="16" t="n"/>
      <c r="S354" s="18" t="n"/>
      <c r="T354" s="18" t="n"/>
      <c r="U354" s="16" t="n"/>
      <c r="V354" s="16" t="n"/>
      <c r="W354" s="18" t="n"/>
      <c r="X354" s="19">
        <f>IF(Q354="","",Q354+TA_SUB)</f>
        <v/>
      </c>
      <c r="Y354" s="15">
        <f>IF(Q354="","",IF(W354="",DATADATE,W354)-Q354)</f>
        <v/>
      </c>
      <c r="Z354" s="15">
        <f>IF(OR(X354="",W354&lt;&gt;""),"",IF(DATADATE&gt;X354,"OVERDUE",""))</f>
        <v/>
      </c>
      <c r="AA354" s="15">
        <f>IF(OR(W354="",X354=""),"",IF(W354&lt;=X354,"On time","Late"))</f>
        <v/>
      </c>
      <c r="AB354" s="15">
        <f>IF(A354="","",IF(W354="","UR",IF(V354="","UR",V354)))</f>
        <v/>
      </c>
      <c r="AC354" s="16" t="n"/>
      <c r="AD354" s="16" t="n"/>
      <c r="AE354" s="16" t="n"/>
    </row>
    <row r="355">
      <c r="A355" s="15">
        <f>IF(D355="","",PROJ&amp;"-"&amp;B355&amp;"-"&amp;C355&amp;"-"&amp;TEXT(D355,"0000"))</f>
        <v/>
      </c>
      <c r="B355" s="16" t="n"/>
      <c r="C355" s="16" t="n"/>
      <c r="D355" s="16" t="n"/>
      <c r="E355" s="17" t="n"/>
      <c r="F355" s="15">
        <f>IF(A355="","",IF(E355=_xlfn.MAXIFS('Register'!$E$6:$E$505,'Register'!$A$6:$A$505,A355),"Y","N"))</f>
        <v/>
      </c>
      <c r="G355" s="15">
        <f>IF(A355="","",COUNTIF('Register'!$A$6:$A$505,A355))</f>
        <v/>
      </c>
      <c r="H355" s="16" t="n"/>
      <c r="I355" s="16" t="n"/>
      <c r="J355" s="16" t="n"/>
      <c r="K355" s="16" t="n"/>
      <c r="L355" s="16" t="n"/>
      <c r="M355" s="16" t="n"/>
      <c r="N355" s="18" t="n"/>
      <c r="O355" s="16" t="n"/>
      <c r="P355" s="19">
        <f>IF(OR(N355="",O355=""),"",N355-O355-TA_SUB)</f>
        <v/>
      </c>
      <c r="Q355" s="18" t="n"/>
      <c r="R355" s="16" t="n"/>
      <c r="S355" s="18" t="n"/>
      <c r="T355" s="18" t="n"/>
      <c r="U355" s="16" t="n"/>
      <c r="V355" s="16" t="n"/>
      <c r="W355" s="18" t="n"/>
      <c r="X355" s="19">
        <f>IF(Q355="","",Q355+TA_SUB)</f>
        <v/>
      </c>
      <c r="Y355" s="15">
        <f>IF(Q355="","",IF(W355="",DATADATE,W355)-Q355)</f>
        <v/>
      </c>
      <c r="Z355" s="15">
        <f>IF(OR(X355="",W355&lt;&gt;""),"",IF(DATADATE&gt;X355,"OVERDUE",""))</f>
        <v/>
      </c>
      <c r="AA355" s="15">
        <f>IF(OR(W355="",X355=""),"",IF(W355&lt;=X355,"On time","Late"))</f>
        <v/>
      </c>
      <c r="AB355" s="15">
        <f>IF(A355="","",IF(W355="","UR",IF(V355="","UR",V355)))</f>
        <v/>
      </c>
      <c r="AC355" s="16" t="n"/>
      <c r="AD355" s="16" t="n"/>
      <c r="AE355" s="16" t="n"/>
    </row>
    <row r="356">
      <c r="A356" s="15">
        <f>IF(D356="","",PROJ&amp;"-"&amp;B356&amp;"-"&amp;C356&amp;"-"&amp;TEXT(D356,"0000"))</f>
        <v/>
      </c>
      <c r="B356" s="16" t="n"/>
      <c r="C356" s="16" t="n"/>
      <c r="D356" s="16" t="n"/>
      <c r="E356" s="17" t="n"/>
      <c r="F356" s="15">
        <f>IF(A356="","",IF(E356=_xlfn.MAXIFS('Register'!$E$6:$E$505,'Register'!$A$6:$A$505,A356),"Y","N"))</f>
        <v/>
      </c>
      <c r="G356" s="15">
        <f>IF(A356="","",COUNTIF('Register'!$A$6:$A$505,A356))</f>
        <v/>
      </c>
      <c r="H356" s="16" t="n"/>
      <c r="I356" s="16" t="n"/>
      <c r="J356" s="16" t="n"/>
      <c r="K356" s="16" t="n"/>
      <c r="L356" s="16" t="n"/>
      <c r="M356" s="16" t="n"/>
      <c r="N356" s="18" t="n"/>
      <c r="O356" s="16" t="n"/>
      <c r="P356" s="19">
        <f>IF(OR(N356="",O356=""),"",N356-O356-TA_SUB)</f>
        <v/>
      </c>
      <c r="Q356" s="18" t="n"/>
      <c r="R356" s="16" t="n"/>
      <c r="S356" s="18" t="n"/>
      <c r="T356" s="18" t="n"/>
      <c r="U356" s="16" t="n"/>
      <c r="V356" s="16" t="n"/>
      <c r="W356" s="18" t="n"/>
      <c r="X356" s="19">
        <f>IF(Q356="","",Q356+TA_SUB)</f>
        <v/>
      </c>
      <c r="Y356" s="15">
        <f>IF(Q356="","",IF(W356="",DATADATE,W356)-Q356)</f>
        <v/>
      </c>
      <c r="Z356" s="15">
        <f>IF(OR(X356="",W356&lt;&gt;""),"",IF(DATADATE&gt;X356,"OVERDUE",""))</f>
        <v/>
      </c>
      <c r="AA356" s="15">
        <f>IF(OR(W356="",X356=""),"",IF(W356&lt;=X356,"On time","Late"))</f>
        <v/>
      </c>
      <c r="AB356" s="15">
        <f>IF(A356="","",IF(W356="","UR",IF(V356="","UR",V356)))</f>
        <v/>
      </c>
      <c r="AC356" s="16" t="n"/>
      <c r="AD356" s="16" t="n"/>
      <c r="AE356" s="16" t="n"/>
    </row>
    <row r="357">
      <c r="A357" s="15">
        <f>IF(D357="","",PROJ&amp;"-"&amp;B357&amp;"-"&amp;C357&amp;"-"&amp;TEXT(D357,"0000"))</f>
        <v/>
      </c>
      <c r="B357" s="16" t="n"/>
      <c r="C357" s="16" t="n"/>
      <c r="D357" s="16" t="n"/>
      <c r="E357" s="17" t="n"/>
      <c r="F357" s="15">
        <f>IF(A357="","",IF(E357=_xlfn.MAXIFS('Register'!$E$6:$E$505,'Register'!$A$6:$A$505,A357),"Y","N"))</f>
        <v/>
      </c>
      <c r="G357" s="15">
        <f>IF(A357="","",COUNTIF('Register'!$A$6:$A$505,A357))</f>
        <v/>
      </c>
      <c r="H357" s="16" t="n"/>
      <c r="I357" s="16" t="n"/>
      <c r="J357" s="16" t="n"/>
      <c r="K357" s="16" t="n"/>
      <c r="L357" s="16" t="n"/>
      <c r="M357" s="16" t="n"/>
      <c r="N357" s="18" t="n"/>
      <c r="O357" s="16" t="n"/>
      <c r="P357" s="19">
        <f>IF(OR(N357="",O357=""),"",N357-O357-TA_SUB)</f>
        <v/>
      </c>
      <c r="Q357" s="18" t="n"/>
      <c r="R357" s="16" t="n"/>
      <c r="S357" s="18" t="n"/>
      <c r="T357" s="18" t="n"/>
      <c r="U357" s="16" t="n"/>
      <c r="V357" s="16" t="n"/>
      <c r="W357" s="18" t="n"/>
      <c r="X357" s="19">
        <f>IF(Q357="","",Q357+TA_SUB)</f>
        <v/>
      </c>
      <c r="Y357" s="15">
        <f>IF(Q357="","",IF(W357="",DATADATE,W357)-Q357)</f>
        <v/>
      </c>
      <c r="Z357" s="15">
        <f>IF(OR(X357="",W357&lt;&gt;""),"",IF(DATADATE&gt;X357,"OVERDUE",""))</f>
        <v/>
      </c>
      <c r="AA357" s="15">
        <f>IF(OR(W357="",X357=""),"",IF(W357&lt;=X357,"On time","Late"))</f>
        <v/>
      </c>
      <c r="AB357" s="15">
        <f>IF(A357="","",IF(W357="","UR",IF(V357="","UR",V357)))</f>
        <v/>
      </c>
      <c r="AC357" s="16" t="n"/>
      <c r="AD357" s="16" t="n"/>
      <c r="AE357" s="16" t="n"/>
    </row>
    <row r="358">
      <c r="A358" s="15">
        <f>IF(D358="","",PROJ&amp;"-"&amp;B358&amp;"-"&amp;C358&amp;"-"&amp;TEXT(D358,"0000"))</f>
        <v/>
      </c>
      <c r="B358" s="16" t="n"/>
      <c r="C358" s="16" t="n"/>
      <c r="D358" s="16" t="n"/>
      <c r="E358" s="17" t="n"/>
      <c r="F358" s="15">
        <f>IF(A358="","",IF(E358=_xlfn.MAXIFS('Register'!$E$6:$E$505,'Register'!$A$6:$A$505,A358),"Y","N"))</f>
        <v/>
      </c>
      <c r="G358" s="15">
        <f>IF(A358="","",COUNTIF('Register'!$A$6:$A$505,A358))</f>
        <v/>
      </c>
      <c r="H358" s="16" t="n"/>
      <c r="I358" s="16" t="n"/>
      <c r="J358" s="16" t="n"/>
      <c r="K358" s="16" t="n"/>
      <c r="L358" s="16" t="n"/>
      <c r="M358" s="16" t="n"/>
      <c r="N358" s="18" t="n"/>
      <c r="O358" s="16" t="n"/>
      <c r="P358" s="19">
        <f>IF(OR(N358="",O358=""),"",N358-O358-TA_SUB)</f>
        <v/>
      </c>
      <c r="Q358" s="18" t="n"/>
      <c r="R358" s="16" t="n"/>
      <c r="S358" s="18" t="n"/>
      <c r="T358" s="18" t="n"/>
      <c r="U358" s="16" t="n"/>
      <c r="V358" s="16" t="n"/>
      <c r="W358" s="18" t="n"/>
      <c r="X358" s="19">
        <f>IF(Q358="","",Q358+TA_SUB)</f>
        <v/>
      </c>
      <c r="Y358" s="15">
        <f>IF(Q358="","",IF(W358="",DATADATE,W358)-Q358)</f>
        <v/>
      </c>
      <c r="Z358" s="15">
        <f>IF(OR(X358="",W358&lt;&gt;""),"",IF(DATADATE&gt;X358,"OVERDUE",""))</f>
        <v/>
      </c>
      <c r="AA358" s="15">
        <f>IF(OR(W358="",X358=""),"",IF(W358&lt;=X358,"On time","Late"))</f>
        <v/>
      </c>
      <c r="AB358" s="15">
        <f>IF(A358="","",IF(W358="","UR",IF(V358="","UR",V358)))</f>
        <v/>
      </c>
      <c r="AC358" s="16" t="n"/>
      <c r="AD358" s="16" t="n"/>
      <c r="AE358" s="16" t="n"/>
    </row>
    <row r="359">
      <c r="A359" s="15">
        <f>IF(D359="","",PROJ&amp;"-"&amp;B359&amp;"-"&amp;C359&amp;"-"&amp;TEXT(D359,"0000"))</f>
        <v/>
      </c>
      <c r="B359" s="16" t="n"/>
      <c r="C359" s="16" t="n"/>
      <c r="D359" s="16" t="n"/>
      <c r="E359" s="17" t="n"/>
      <c r="F359" s="15">
        <f>IF(A359="","",IF(E359=_xlfn.MAXIFS('Register'!$E$6:$E$505,'Register'!$A$6:$A$505,A359),"Y","N"))</f>
        <v/>
      </c>
      <c r="G359" s="15">
        <f>IF(A359="","",COUNTIF('Register'!$A$6:$A$505,A359))</f>
        <v/>
      </c>
      <c r="H359" s="16" t="n"/>
      <c r="I359" s="16" t="n"/>
      <c r="J359" s="16" t="n"/>
      <c r="K359" s="16" t="n"/>
      <c r="L359" s="16" t="n"/>
      <c r="M359" s="16" t="n"/>
      <c r="N359" s="18" t="n"/>
      <c r="O359" s="16" t="n"/>
      <c r="P359" s="19">
        <f>IF(OR(N359="",O359=""),"",N359-O359-TA_SUB)</f>
        <v/>
      </c>
      <c r="Q359" s="18" t="n"/>
      <c r="R359" s="16" t="n"/>
      <c r="S359" s="18" t="n"/>
      <c r="T359" s="18" t="n"/>
      <c r="U359" s="16" t="n"/>
      <c r="V359" s="16" t="n"/>
      <c r="W359" s="18" t="n"/>
      <c r="X359" s="19">
        <f>IF(Q359="","",Q359+TA_SUB)</f>
        <v/>
      </c>
      <c r="Y359" s="15">
        <f>IF(Q359="","",IF(W359="",DATADATE,W359)-Q359)</f>
        <v/>
      </c>
      <c r="Z359" s="15">
        <f>IF(OR(X359="",W359&lt;&gt;""),"",IF(DATADATE&gt;X359,"OVERDUE",""))</f>
        <v/>
      </c>
      <c r="AA359" s="15">
        <f>IF(OR(W359="",X359=""),"",IF(W359&lt;=X359,"On time","Late"))</f>
        <v/>
      </c>
      <c r="AB359" s="15">
        <f>IF(A359="","",IF(W359="","UR",IF(V359="","UR",V359)))</f>
        <v/>
      </c>
      <c r="AC359" s="16" t="n"/>
      <c r="AD359" s="16" t="n"/>
      <c r="AE359" s="16" t="n"/>
    </row>
    <row r="360">
      <c r="A360" s="15">
        <f>IF(D360="","",PROJ&amp;"-"&amp;B360&amp;"-"&amp;C360&amp;"-"&amp;TEXT(D360,"0000"))</f>
        <v/>
      </c>
      <c r="B360" s="16" t="n"/>
      <c r="C360" s="16" t="n"/>
      <c r="D360" s="16" t="n"/>
      <c r="E360" s="17" t="n"/>
      <c r="F360" s="15">
        <f>IF(A360="","",IF(E360=_xlfn.MAXIFS('Register'!$E$6:$E$505,'Register'!$A$6:$A$505,A360),"Y","N"))</f>
        <v/>
      </c>
      <c r="G360" s="15">
        <f>IF(A360="","",COUNTIF('Register'!$A$6:$A$505,A360))</f>
        <v/>
      </c>
      <c r="H360" s="16" t="n"/>
      <c r="I360" s="16" t="n"/>
      <c r="J360" s="16" t="n"/>
      <c r="K360" s="16" t="n"/>
      <c r="L360" s="16" t="n"/>
      <c r="M360" s="16" t="n"/>
      <c r="N360" s="18" t="n"/>
      <c r="O360" s="16" t="n"/>
      <c r="P360" s="19">
        <f>IF(OR(N360="",O360=""),"",N360-O360-TA_SUB)</f>
        <v/>
      </c>
      <c r="Q360" s="18" t="n"/>
      <c r="R360" s="16" t="n"/>
      <c r="S360" s="18" t="n"/>
      <c r="T360" s="18" t="n"/>
      <c r="U360" s="16" t="n"/>
      <c r="V360" s="16" t="n"/>
      <c r="W360" s="18" t="n"/>
      <c r="X360" s="19">
        <f>IF(Q360="","",Q360+TA_SUB)</f>
        <v/>
      </c>
      <c r="Y360" s="15">
        <f>IF(Q360="","",IF(W360="",DATADATE,W360)-Q360)</f>
        <v/>
      </c>
      <c r="Z360" s="15">
        <f>IF(OR(X360="",W360&lt;&gt;""),"",IF(DATADATE&gt;X360,"OVERDUE",""))</f>
        <v/>
      </c>
      <c r="AA360" s="15">
        <f>IF(OR(W360="",X360=""),"",IF(W360&lt;=X360,"On time","Late"))</f>
        <v/>
      </c>
      <c r="AB360" s="15">
        <f>IF(A360="","",IF(W360="","UR",IF(V360="","UR",V360)))</f>
        <v/>
      </c>
      <c r="AC360" s="16" t="n"/>
      <c r="AD360" s="16" t="n"/>
      <c r="AE360" s="16" t="n"/>
    </row>
    <row r="361">
      <c r="A361" s="15">
        <f>IF(D361="","",PROJ&amp;"-"&amp;B361&amp;"-"&amp;C361&amp;"-"&amp;TEXT(D361,"0000"))</f>
        <v/>
      </c>
      <c r="B361" s="16" t="n"/>
      <c r="C361" s="16" t="n"/>
      <c r="D361" s="16" t="n"/>
      <c r="E361" s="17" t="n"/>
      <c r="F361" s="15">
        <f>IF(A361="","",IF(E361=_xlfn.MAXIFS('Register'!$E$6:$E$505,'Register'!$A$6:$A$505,A361),"Y","N"))</f>
        <v/>
      </c>
      <c r="G361" s="15">
        <f>IF(A361="","",COUNTIF('Register'!$A$6:$A$505,A361))</f>
        <v/>
      </c>
      <c r="H361" s="16" t="n"/>
      <c r="I361" s="16" t="n"/>
      <c r="J361" s="16" t="n"/>
      <c r="K361" s="16" t="n"/>
      <c r="L361" s="16" t="n"/>
      <c r="M361" s="16" t="n"/>
      <c r="N361" s="18" t="n"/>
      <c r="O361" s="16" t="n"/>
      <c r="P361" s="19">
        <f>IF(OR(N361="",O361=""),"",N361-O361-TA_SUB)</f>
        <v/>
      </c>
      <c r="Q361" s="18" t="n"/>
      <c r="R361" s="16" t="n"/>
      <c r="S361" s="18" t="n"/>
      <c r="T361" s="18" t="n"/>
      <c r="U361" s="16" t="n"/>
      <c r="V361" s="16" t="n"/>
      <c r="W361" s="18" t="n"/>
      <c r="X361" s="19">
        <f>IF(Q361="","",Q361+TA_SUB)</f>
        <v/>
      </c>
      <c r="Y361" s="15">
        <f>IF(Q361="","",IF(W361="",DATADATE,W361)-Q361)</f>
        <v/>
      </c>
      <c r="Z361" s="15">
        <f>IF(OR(X361="",W361&lt;&gt;""),"",IF(DATADATE&gt;X361,"OVERDUE",""))</f>
        <v/>
      </c>
      <c r="AA361" s="15">
        <f>IF(OR(W361="",X361=""),"",IF(W361&lt;=X361,"On time","Late"))</f>
        <v/>
      </c>
      <c r="AB361" s="15">
        <f>IF(A361="","",IF(W361="","UR",IF(V361="","UR",V361)))</f>
        <v/>
      </c>
      <c r="AC361" s="16" t="n"/>
      <c r="AD361" s="16" t="n"/>
      <c r="AE361" s="16" t="n"/>
    </row>
    <row r="362">
      <c r="A362" s="15">
        <f>IF(D362="","",PROJ&amp;"-"&amp;B362&amp;"-"&amp;C362&amp;"-"&amp;TEXT(D362,"0000"))</f>
        <v/>
      </c>
      <c r="B362" s="16" t="n"/>
      <c r="C362" s="16" t="n"/>
      <c r="D362" s="16" t="n"/>
      <c r="E362" s="17" t="n"/>
      <c r="F362" s="15">
        <f>IF(A362="","",IF(E362=_xlfn.MAXIFS('Register'!$E$6:$E$505,'Register'!$A$6:$A$505,A362),"Y","N"))</f>
        <v/>
      </c>
      <c r="G362" s="15">
        <f>IF(A362="","",COUNTIF('Register'!$A$6:$A$505,A362))</f>
        <v/>
      </c>
      <c r="H362" s="16" t="n"/>
      <c r="I362" s="16" t="n"/>
      <c r="J362" s="16" t="n"/>
      <c r="K362" s="16" t="n"/>
      <c r="L362" s="16" t="n"/>
      <c r="M362" s="16" t="n"/>
      <c r="N362" s="18" t="n"/>
      <c r="O362" s="16" t="n"/>
      <c r="P362" s="19">
        <f>IF(OR(N362="",O362=""),"",N362-O362-TA_SUB)</f>
        <v/>
      </c>
      <c r="Q362" s="18" t="n"/>
      <c r="R362" s="16" t="n"/>
      <c r="S362" s="18" t="n"/>
      <c r="T362" s="18" t="n"/>
      <c r="U362" s="16" t="n"/>
      <c r="V362" s="16" t="n"/>
      <c r="W362" s="18" t="n"/>
      <c r="X362" s="19">
        <f>IF(Q362="","",Q362+TA_SUB)</f>
        <v/>
      </c>
      <c r="Y362" s="15">
        <f>IF(Q362="","",IF(W362="",DATADATE,W362)-Q362)</f>
        <v/>
      </c>
      <c r="Z362" s="15">
        <f>IF(OR(X362="",W362&lt;&gt;""),"",IF(DATADATE&gt;X362,"OVERDUE",""))</f>
        <v/>
      </c>
      <c r="AA362" s="15">
        <f>IF(OR(W362="",X362=""),"",IF(W362&lt;=X362,"On time","Late"))</f>
        <v/>
      </c>
      <c r="AB362" s="15">
        <f>IF(A362="","",IF(W362="","UR",IF(V362="","UR",V362)))</f>
        <v/>
      </c>
      <c r="AC362" s="16" t="n"/>
      <c r="AD362" s="16" t="n"/>
      <c r="AE362" s="16" t="n"/>
    </row>
    <row r="363">
      <c r="A363" s="15">
        <f>IF(D363="","",PROJ&amp;"-"&amp;B363&amp;"-"&amp;C363&amp;"-"&amp;TEXT(D363,"0000"))</f>
        <v/>
      </c>
      <c r="B363" s="16" t="n"/>
      <c r="C363" s="16" t="n"/>
      <c r="D363" s="16" t="n"/>
      <c r="E363" s="17" t="n"/>
      <c r="F363" s="15">
        <f>IF(A363="","",IF(E363=_xlfn.MAXIFS('Register'!$E$6:$E$505,'Register'!$A$6:$A$505,A363),"Y","N"))</f>
        <v/>
      </c>
      <c r="G363" s="15">
        <f>IF(A363="","",COUNTIF('Register'!$A$6:$A$505,A363))</f>
        <v/>
      </c>
      <c r="H363" s="16" t="n"/>
      <c r="I363" s="16" t="n"/>
      <c r="J363" s="16" t="n"/>
      <c r="K363" s="16" t="n"/>
      <c r="L363" s="16" t="n"/>
      <c r="M363" s="16" t="n"/>
      <c r="N363" s="18" t="n"/>
      <c r="O363" s="16" t="n"/>
      <c r="P363" s="19">
        <f>IF(OR(N363="",O363=""),"",N363-O363-TA_SUB)</f>
        <v/>
      </c>
      <c r="Q363" s="18" t="n"/>
      <c r="R363" s="16" t="n"/>
      <c r="S363" s="18" t="n"/>
      <c r="T363" s="18" t="n"/>
      <c r="U363" s="16" t="n"/>
      <c r="V363" s="16" t="n"/>
      <c r="W363" s="18" t="n"/>
      <c r="X363" s="19">
        <f>IF(Q363="","",Q363+TA_SUB)</f>
        <v/>
      </c>
      <c r="Y363" s="15">
        <f>IF(Q363="","",IF(W363="",DATADATE,W363)-Q363)</f>
        <v/>
      </c>
      <c r="Z363" s="15">
        <f>IF(OR(X363="",W363&lt;&gt;""),"",IF(DATADATE&gt;X363,"OVERDUE",""))</f>
        <v/>
      </c>
      <c r="AA363" s="15">
        <f>IF(OR(W363="",X363=""),"",IF(W363&lt;=X363,"On time","Late"))</f>
        <v/>
      </c>
      <c r="AB363" s="15">
        <f>IF(A363="","",IF(W363="","UR",IF(V363="","UR",V363)))</f>
        <v/>
      </c>
      <c r="AC363" s="16" t="n"/>
      <c r="AD363" s="16" t="n"/>
      <c r="AE363" s="16" t="n"/>
    </row>
    <row r="364">
      <c r="A364" s="15">
        <f>IF(D364="","",PROJ&amp;"-"&amp;B364&amp;"-"&amp;C364&amp;"-"&amp;TEXT(D364,"0000"))</f>
        <v/>
      </c>
      <c r="B364" s="16" t="n"/>
      <c r="C364" s="16" t="n"/>
      <c r="D364" s="16" t="n"/>
      <c r="E364" s="17" t="n"/>
      <c r="F364" s="15">
        <f>IF(A364="","",IF(E364=_xlfn.MAXIFS('Register'!$E$6:$E$505,'Register'!$A$6:$A$505,A364),"Y","N"))</f>
        <v/>
      </c>
      <c r="G364" s="15">
        <f>IF(A364="","",COUNTIF('Register'!$A$6:$A$505,A364))</f>
        <v/>
      </c>
      <c r="H364" s="16" t="n"/>
      <c r="I364" s="16" t="n"/>
      <c r="J364" s="16" t="n"/>
      <c r="K364" s="16" t="n"/>
      <c r="L364" s="16" t="n"/>
      <c r="M364" s="16" t="n"/>
      <c r="N364" s="18" t="n"/>
      <c r="O364" s="16" t="n"/>
      <c r="P364" s="19">
        <f>IF(OR(N364="",O364=""),"",N364-O364-TA_SUB)</f>
        <v/>
      </c>
      <c r="Q364" s="18" t="n"/>
      <c r="R364" s="16" t="n"/>
      <c r="S364" s="18" t="n"/>
      <c r="T364" s="18" t="n"/>
      <c r="U364" s="16" t="n"/>
      <c r="V364" s="16" t="n"/>
      <c r="W364" s="18" t="n"/>
      <c r="X364" s="19">
        <f>IF(Q364="","",Q364+TA_SUB)</f>
        <v/>
      </c>
      <c r="Y364" s="15">
        <f>IF(Q364="","",IF(W364="",DATADATE,W364)-Q364)</f>
        <v/>
      </c>
      <c r="Z364" s="15">
        <f>IF(OR(X364="",W364&lt;&gt;""),"",IF(DATADATE&gt;X364,"OVERDUE",""))</f>
        <v/>
      </c>
      <c r="AA364" s="15">
        <f>IF(OR(W364="",X364=""),"",IF(W364&lt;=X364,"On time","Late"))</f>
        <v/>
      </c>
      <c r="AB364" s="15">
        <f>IF(A364="","",IF(W364="","UR",IF(V364="","UR",V364)))</f>
        <v/>
      </c>
      <c r="AC364" s="16" t="n"/>
      <c r="AD364" s="16" t="n"/>
      <c r="AE364" s="16" t="n"/>
    </row>
    <row r="365">
      <c r="A365" s="15">
        <f>IF(D365="","",PROJ&amp;"-"&amp;B365&amp;"-"&amp;C365&amp;"-"&amp;TEXT(D365,"0000"))</f>
        <v/>
      </c>
      <c r="B365" s="16" t="n"/>
      <c r="C365" s="16" t="n"/>
      <c r="D365" s="16" t="n"/>
      <c r="E365" s="17" t="n"/>
      <c r="F365" s="15">
        <f>IF(A365="","",IF(E365=_xlfn.MAXIFS('Register'!$E$6:$E$505,'Register'!$A$6:$A$505,A365),"Y","N"))</f>
        <v/>
      </c>
      <c r="G365" s="15">
        <f>IF(A365="","",COUNTIF('Register'!$A$6:$A$505,A365))</f>
        <v/>
      </c>
      <c r="H365" s="16" t="n"/>
      <c r="I365" s="16" t="n"/>
      <c r="J365" s="16" t="n"/>
      <c r="K365" s="16" t="n"/>
      <c r="L365" s="16" t="n"/>
      <c r="M365" s="16" t="n"/>
      <c r="N365" s="18" t="n"/>
      <c r="O365" s="16" t="n"/>
      <c r="P365" s="19">
        <f>IF(OR(N365="",O365=""),"",N365-O365-TA_SUB)</f>
        <v/>
      </c>
      <c r="Q365" s="18" t="n"/>
      <c r="R365" s="16" t="n"/>
      <c r="S365" s="18" t="n"/>
      <c r="T365" s="18" t="n"/>
      <c r="U365" s="16" t="n"/>
      <c r="V365" s="16" t="n"/>
      <c r="W365" s="18" t="n"/>
      <c r="X365" s="19">
        <f>IF(Q365="","",Q365+TA_SUB)</f>
        <v/>
      </c>
      <c r="Y365" s="15">
        <f>IF(Q365="","",IF(W365="",DATADATE,W365)-Q365)</f>
        <v/>
      </c>
      <c r="Z365" s="15">
        <f>IF(OR(X365="",W365&lt;&gt;""),"",IF(DATADATE&gt;X365,"OVERDUE",""))</f>
        <v/>
      </c>
      <c r="AA365" s="15">
        <f>IF(OR(W365="",X365=""),"",IF(W365&lt;=X365,"On time","Late"))</f>
        <v/>
      </c>
      <c r="AB365" s="15">
        <f>IF(A365="","",IF(W365="","UR",IF(V365="","UR",V365)))</f>
        <v/>
      </c>
      <c r="AC365" s="16" t="n"/>
      <c r="AD365" s="16" t="n"/>
      <c r="AE365" s="16" t="n"/>
    </row>
    <row r="366">
      <c r="A366" s="15">
        <f>IF(D366="","",PROJ&amp;"-"&amp;B366&amp;"-"&amp;C366&amp;"-"&amp;TEXT(D366,"0000"))</f>
        <v/>
      </c>
      <c r="B366" s="16" t="n"/>
      <c r="C366" s="16" t="n"/>
      <c r="D366" s="16" t="n"/>
      <c r="E366" s="17" t="n"/>
      <c r="F366" s="15">
        <f>IF(A366="","",IF(E366=_xlfn.MAXIFS('Register'!$E$6:$E$505,'Register'!$A$6:$A$505,A366),"Y","N"))</f>
        <v/>
      </c>
      <c r="G366" s="15">
        <f>IF(A366="","",COUNTIF('Register'!$A$6:$A$505,A366))</f>
        <v/>
      </c>
      <c r="H366" s="16" t="n"/>
      <c r="I366" s="16" t="n"/>
      <c r="J366" s="16" t="n"/>
      <c r="K366" s="16" t="n"/>
      <c r="L366" s="16" t="n"/>
      <c r="M366" s="16" t="n"/>
      <c r="N366" s="18" t="n"/>
      <c r="O366" s="16" t="n"/>
      <c r="P366" s="19">
        <f>IF(OR(N366="",O366=""),"",N366-O366-TA_SUB)</f>
        <v/>
      </c>
      <c r="Q366" s="18" t="n"/>
      <c r="R366" s="16" t="n"/>
      <c r="S366" s="18" t="n"/>
      <c r="T366" s="18" t="n"/>
      <c r="U366" s="16" t="n"/>
      <c r="V366" s="16" t="n"/>
      <c r="W366" s="18" t="n"/>
      <c r="X366" s="19">
        <f>IF(Q366="","",Q366+TA_SUB)</f>
        <v/>
      </c>
      <c r="Y366" s="15">
        <f>IF(Q366="","",IF(W366="",DATADATE,W366)-Q366)</f>
        <v/>
      </c>
      <c r="Z366" s="15">
        <f>IF(OR(X366="",W366&lt;&gt;""),"",IF(DATADATE&gt;X366,"OVERDUE",""))</f>
        <v/>
      </c>
      <c r="AA366" s="15">
        <f>IF(OR(W366="",X366=""),"",IF(W366&lt;=X366,"On time","Late"))</f>
        <v/>
      </c>
      <c r="AB366" s="15">
        <f>IF(A366="","",IF(W366="","UR",IF(V366="","UR",V366)))</f>
        <v/>
      </c>
      <c r="AC366" s="16" t="n"/>
      <c r="AD366" s="16" t="n"/>
      <c r="AE366" s="16" t="n"/>
    </row>
    <row r="367">
      <c r="A367" s="15">
        <f>IF(D367="","",PROJ&amp;"-"&amp;B367&amp;"-"&amp;C367&amp;"-"&amp;TEXT(D367,"0000"))</f>
        <v/>
      </c>
      <c r="B367" s="16" t="n"/>
      <c r="C367" s="16" t="n"/>
      <c r="D367" s="16" t="n"/>
      <c r="E367" s="17" t="n"/>
      <c r="F367" s="15">
        <f>IF(A367="","",IF(E367=_xlfn.MAXIFS('Register'!$E$6:$E$505,'Register'!$A$6:$A$505,A367),"Y","N"))</f>
        <v/>
      </c>
      <c r="G367" s="15">
        <f>IF(A367="","",COUNTIF('Register'!$A$6:$A$505,A367))</f>
        <v/>
      </c>
      <c r="H367" s="16" t="n"/>
      <c r="I367" s="16" t="n"/>
      <c r="J367" s="16" t="n"/>
      <c r="K367" s="16" t="n"/>
      <c r="L367" s="16" t="n"/>
      <c r="M367" s="16" t="n"/>
      <c r="N367" s="18" t="n"/>
      <c r="O367" s="16" t="n"/>
      <c r="P367" s="19">
        <f>IF(OR(N367="",O367=""),"",N367-O367-TA_SUB)</f>
        <v/>
      </c>
      <c r="Q367" s="18" t="n"/>
      <c r="R367" s="16" t="n"/>
      <c r="S367" s="18" t="n"/>
      <c r="T367" s="18" t="n"/>
      <c r="U367" s="16" t="n"/>
      <c r="V367" s="16" t="n"/>
      <c r="W367" s="18" t="n"/>
      <c r="X367" s="19">
        <f>IF(Q367="","",Q367+TA_SUB)</f>
        <v/>
      </c>
      <c r="Y367" s="15">
        <f>IF(Q367="","",IF(W367="",DATADATE,W367)-Q367)</f>
        <v/>
      </c>
      <c r="Z367" s="15">
        <f>IF(OR(X367="",W367&lt;&gt;""),"",IF(DATADATE&gt;X367,"OVERDUE",""))</f>
        <v/>
      </c>
      <c r="AA367" s="15">
        <f>IF(OR(W367="",X367=""),"",IF(W367&lt;=X367,"On time","Late"))</f>
        <v/>
      </c>
      <c r="AB367" s="15">
        <f>IF(A367="","",IF(W367="","UR",IF(V367="","UR",V367)))</f>
        <v/>
      </c>
      <c r="AC367" s="16" t="n"/>
      <c r="AD367" s="16" t="n"/>
      <c r="AE367" s="16" t="n"/>
    </row>
    <row r="368">
      <c r="A368" s="15">
        <f>IF(D368="","",PROJ&amp;"-"&amp;B368&amp;"-"&amp;C368&amp;"-"&amp;TEXT(D368,"0000"))</f>
        <v/>
      </c>
      <c r="B368" s="16" t="n"/>
      <c r="C368" s="16" t="n"/>
      <c r="D368" s="16" t="n"/>
      <c r="E368" s="17" t="n"/>
      <c r="F368" s="15">
        <f>IF(A368="","",IF(E368=_xlfn.MAXIFS('Register'!$E$6:$E$505,'Register'!$A$6:$A$505,A368),"Y","N"))</f>
        <v/>
      </c>
      <c r="G368" s="15">
        <f>IF(A368="","",COUNTIF('Register'!$A$6:$A$505,A368))</f>
        <v/>
      </c>
      <c r="H368" s="16" t="n"/>
      <c r="I368" s="16" t="n"/>
      <c r="J368" s="16" t="n"/>
      <c r="K368" s="16" t="n"/>
      <c r="L368" s="16" t="n"/>
      <c r="M368" s="16" t="n"/>
      <c r="N368" s="18" t="n"/>
      <c r="O368" s="16" t="n"/>
      <c r="P368" s="19">
        <f>IF(OR(N368="",O368=""),"",N368-O368-TA_SUB)</f>
        <v/>
      </c>
      <c r="Q368" s="18" t="n"/>
      <c r="R368" s="16" t="n"/>
      <c r="S368" s="18" t="n"/>
      <c r="T368" s="18" t="n"/>
      <c r="U368" s="16" t="n"/>
      <c r="V368" s="16" t="n"/>
      <c r="W368" s="18" t="n"/>
      <c r="X368" s="19">
        <f>IF(Q368="","",Q368+TA_SUB)</f>
        <v/>
      </c>
      <c r="Y368" s="15">
        <f>IF(Q368="","",IF(W368="",DATADATE,W368)-Q368)</f>
        <v/>
      </c>
      <c r="Z368" s="15">
        <f>IF(OR(X368="",W368&lt;&gt;""),"",IF(DATADATE&gt;X368,"OVERDUE",""))</f>
        <v/>
      </c>
      <c r="AA368" s="15">
        <f>IF(OR(W368="",X368=""),"",IF(W368&lt;=X368,"On time","Late"))</f>
        <v/>
      </c>
      <c r="AB368" s="15">
        <f>IF(A368="","",IF(W368="","UR",IF(V368="","UR",V368)))</f>
        <v/>
      </c>
      <c r="AC368" s="16" t="n"/>
      <c r="AD368" s="16" t="n"/>
      <c r="AE368" s="16" t="n"/>
    </row>
    <row r="369">
      <c r="A369" s="15">
        <f>IF(D369="","",PROJ&amp;"-"&amp;B369&amp;"-"&amp;C369&amp;"-"&amp;TEXT(D369,"0000"))</f>
        <v/>
      </c>
      <c r="B369" s="16" t="n"/>
      <c r="C369" s="16" t="n"/>
      <c r="D369" s="16" t="n"/>
      <c r="E369" s="17" t="n"/>
      <c r="F369" s="15">
        <f>IF(A369="","",IF(E369=_xlfn.MAXIFS('Register'!$E$6:$E$505,'Register'!$A$6:$A$505,A369),"Y","N"))</f>
        <v/>
      </c>
      <c r="G369" s="15">
        <f>IF(A369="","",COUNTIF('Register'!$A$6:$A$505,A369))</f>
        <v/>
      </c>
      <c r="H369" s="16" t="n"/>
      <c r="I369" s="16" t="n"/>
      <c r="J369" s="16" t="n"/>
      <c r="K369" s="16" t="n"/>
      <c r="L369" s="16" t="n"/>
      <c r="M369" s="16" t="n"/>
      <c r="N369" s="18" t="n"/>
      <c r="O369" s="16" t="n"/>
      <c r="P369" s="19">
        <f>IF(OR(N369="",O369=""),"",N369-O369-TA_SUB)</f>
        <v/>
      </c>
      <c r="Q369" s="18" t="n"/>
      <c r="R369" s="16" t="n"/>
      <c r="S369" s="18" t="n"/>
      <c r="T369" s="18" t="n"/>
      <c r="U369" s="16" t="n"/>
      <c r="V369" s="16" t="n"/>
      <c r="W369" s="18" t="n"/>
      <c r="X369" s="19">
        <f>IF(Q369="","",Q369+TA_SUB)</f>
        <v/>
      </c>
      <c r="Y369" s="15">
        <f>IF(Q369="","",IF(W369="",DATADATE,W369)-Q369)</f>
        <v/>
      </c>
      <c r="Z369" s="15">
        <f>IF(OR(X369="",W369&lt;&gt;""),"",IF(DATADATE&gt;X369,"OVERDUE",""))</f>
        <v/>
      </c>
      <c r="AA369" s="15">
        <f>IF(OR(W369="",X369=""),"",IF(W369&lt;=X369,"On time","Late"))</f>
        <v/>
      </c>
      <c r="AB369" s="15">
        <f>IF(A369="","",IF(W369="","UR",IF(V369="","UR",V369)))</f>
        <v/>
      </c>
      <c r="AC369" s="16" t="n"/>
      <c r="AD369" s="16" t="n"/>
      <c r="AE369" s="16" t="n"/>
    </row>
    <row r="370">
      <c r="A370" s="15">
        <f>IF(D370="","",PROJ&amp;"-"&amp;B370&amp;"-"&amp;C370&amp;"-"&amp;TEXT(D370,"0000"))</f>
        <v/>
      </c>
      <c r="B370" s="16" t="n"/>
      <c r="C370" s="16" t="n"/>
      <c r="D370" s="16" t="n"/>
      <c r="E370" s="17" t="n"/>
      <c r="F370" s="15">
        <f>IF(A370="","",IF(E370=_xlfn.MAXIFS('Register'!$E$6:$E$505,'Register'!$A$6:$A$505,A370),"Y","N"))</f>
        <v/>
      </c>
      <c r="G370" s="15">
        <f>IF(A370="","",COUNTIF('Register'!$A$6:$A$505,A370))</f>
        <v/>
      </c>
      <c r="H370" s="16" t="n"/>
      <c r="I370" s="16" t="n"/>
      <c r="J370" s="16" t="n"/>
      <c r="K370" s="16" t="n"/>
      <c r="L370" s="16" t="n"/>
      <c r="M370" s="16" t="n"/>
      <c r="N370" s="18" t="n"/>
      <c r="O370" s="16" t="n"/>
      <c r="P370" s="19">
        <f>IF(OR(N370="",O370=""),"",N370-O370-TA_SUB)</f>
        <v/>
      </c>
      <c r="Q370" s="18" t="n"/>
      <c r="R370" s="16" t="n"/>
      <c r="S370" s="18" t="n"/>
      <c r="T370" s="18" t="n"/>
      <c r="U370" s="16" t="n"/>
      <c r="V370" s="16" t="n"/>
      <c r="W370" s="18" t="n"/>
      <c r="X370" s="19">
        <f>IF(Q370="","",Q370+TA_SUB)</f>
        <v/>
      </c>
      <c r="Y370" s="15">
        <f>IF(Q370="","",IF(W370="",DATADATE,W370)-Q370)</f>
        <v/>
      </c>
      <c r="Z370" s="15">
        <f>IF(OR(X370="",W370&lt;&gt;""),"",IF(DATADATE&gt;X370,"OVERDUE",""))</f>
        <v/>
      </c>
      <c r="AA370" s="15">
        <f>IF(OR(W370="",X370=""),"",IF(W370&lt;=X370,"On time","Late"))</f>
        <v/>
      </c>
      <c r="AB370" s="15">
        <f>IF(A370="","",IF(W370="","UR",IF(V370="","UR",V370)))</f>
        <v/>
      </c>
      <c r="AC370" s="16" t="n"/>
      <c r="AD370" s="16" t="n"/>
      <c r="AE370" s="16" t="n"/>
    </row>
    <row r="371">
      <c r="A371" s="15">
        <f>IF(D371="","",PROJ&amp;"-"&amp;B371&amp;"-"&amp;C371&amp;"-"&amp;TEXT(D371,"0000"))</f>
        <v/>
      </c>
      <c r="B371" s="16" t="n"/>
      <c r="C371" s="16" t="n"/>
      <c r="D371" s="16" t="n"/>
      <c r="E371" s="17" t="n"/>
      <c r="F371" s="15">
        <f>IF(A371="","",IF(E371=_xlfn.MAXIFS('Register'!$E$6:$E$505,'Register'!$A$6:$A$505,A371),"Y","N"))</f>
        <v/>
      </c>
      <c r="G371" s="15">
        <f>IF(A371="","",COUNTIF('Register'!$A$6:$A$505,A371))</f>
        <v/>
      </c>
      <c r="H371" s="16" t="n"/>
      <c r="I371" s="16" t="n"/>
      <c r="J371" s="16" t="n"/>
      <c r="K371" s="16" t="n"/>
      <c r="L371" s="16" t="n"/>
      <c r="M371" s="16" t="n"/>
      <c r="N371" s="18" t="n"/>
      <c r="O371" s="16" t="n"/>
      <c r="P371" s="19">
        <f>IF(OR(N371="",O371=""),"",N371-O371-TA_SUB)</f>
        <v/>
      </c>
      <c r="Q371" s="18" t="n"/>
      <c r="R371" s="16" t="n"/>
      <c r="S371" s="18" t="n"/>
      <c r="T371" s="18" t="n"/>
      <c r="U371" s="16" t="n"/>
      <c r="V371" s="16" t="n"/>
      <c r="W371" s="18" t="n"/>
      <c r="X371" s="19">
        <f>IF(Q371="","",Q371+TA_SUB)</f>
        <v/>
      </c>
      <c r="Y371" s="15">
        <f>IF(Q371="","",IF(W371="",DATADATE,W371)-Q371)</f>
        <v/>
      </c>
      <c r="Z371" s="15">
        <f>IF(OR(X371="",W371&lt;&gt;""),"",IF(DATADATE&gt;X371,"OVERDUE",""))</f>
        <v/>
      </c>
      <c r="AA371" s="15">
        <f>IF(OR(W371="",X371=""),"",IF(W371&lt;=X371,"On time","Late"))</f>
        <v/>
      </c>
      <c r="AB371" s="15">
        <f>IF(A371="","",IF(W371="","UR",IF(V371="","UR",V371)))</f>
        <v/>
      </c>
      <c r="AC371" s="16" t="n"/>
      <c r="AD371" s="16" t="n"/>
      <c r="AE371" s="16" t="n"/>
    </row>
    <row r="372">
      <c r="A372" s="15">
        <f>IF(D372="","",PROJ&amp;"-"&amp;B372&amp;"-"&amp;C372&amp;"-"&amp;TEXT(D372,"0000"))</f>
        <v/>
      </c>
      <c r="B372" s="16" t="n"/>
      <c r="C372" s="16" t="n"/>
      <c r="D372" s="16" t="n"/>
      <c r="E372" s="17" t="n"/>
      <c r="F372" s="15">
        <f>IF(A372="","",IF(E372=_xlfn.MAXIFS('Register'!$E$6:$E$505,'Register'!$A$6:$A$505,A372),"Y","N"))</f>
        <v/>
      </c>
      <c r="G372" s="15">
        <f>IF(A372="","",COUNTIF('Register'!$A$6:$A$505,A372))</f>
        <v/>
      </c>
      <c r="H372" s="16" t="n"/>
      <c r="I372" s="16" t="n"/>
      <c r="J372" s="16" t="n"/>
      <c r="K372" s="16" t="n"/>
      <c r="L372" s="16" t="n"/>
      <c r="M372" s="16" t="n"/>
      <c r="N372" s="18" t="n"/>
      <c r="O372" s="16" t="n"/>
      <c r="P372" s="19">
        <f>IF(OR(N372="",O372=""),"",N372-O372-TA_SUB)</f>
        <v/>
      </c>
      <c r="Q372" s="18" t="n"/>
      <c r="R372" s="16" t="n"/>
      <c r="S372" s="18" t="n"/>
      <c r="T372" s="18" t="n"/>
      <c r="U372" s="16" t="n"/>
      <c r="V372" s="16" t="n"/>
      <c r="W372" s="18" t="n"/>
      <c r="X372" s="19">
        <f>IF(Q372="","",Q372+TA_SUB)</f>
        <v/>
      </c>
      <c r="Y372" s="15">
        <f>IF(Q372="","",IF(W372="",DATADATE,W372)-Q372)</f>
        <v/>
      </c>
      <c r="Z372" s="15">
        <f>IF(OR(X372="",W372&lt;&gt;""),"",IF(DATADATE&gt;X372,"OVERDUE",""))</f>
        <v/>
      </c>
      <c r="AA372" s="15">
        <f>IF(OR(W372="",X372=""),"",IF(W372&lt;=X372,"On time","Late"))</f>
        <v/>
      </c>
      <c r="AB372" s="15">
        <f>IF(A372="","",IF(W372="","UR",IF(V372="","UR",V372)))</f>
        <v/>
      </c>
      <c r="AC372" s="16" t="n"/>
      <c r="AD372" s="16" t="n"/>
      <c r="AE372" s="16" t="n"/>
    </row>
    <row r="373">
      <c r="A373" s="15">
        <f>IF(D373="","",PROJ&amp;"-"&amp;B373&amp;"-"&amp;C373&amp;"-"&amp;TEXT(D373,"0000"))</f>
        <v/>
      </c>
      <c r="B373" s="16" t="n"/>
      <c r="C373" s="16" t="n"/>
      <c r="D373" s="16" t="n"/>
      <c r="E373" s="17" t="n"/>
      <c r="F373" s="15">
        <f>IF(A373="","",IF(E373=_xlfn.MAXIFS('Register'!$E$6:$E$505,'Register'!$A$6:$A$505,A373),"Y","N"))</f>
        <v/>
      </c>
      <c r="G373" s="15">
        <f>IF(A373="","",COUNTIF('Register'!$A$6:$A$505,A373))</f>
        <v/>
      </c>
      <c r="H373" s="16" t="n"/>
      <c r="I373" s="16" t="n"/>
      <c r="J373" s="16" t="n"/>
      <c r="K373" s="16" t="n"/>
      <c r="L373" s="16" t="n"/>
      <c r="M373" s="16" t="n"/>
      <c r="N373" s="18" t="n"/>
      <c r="O373" s="16" t="n"/>
      <c r="P373" s="19">
        <f>IF(OR(N373="",O373=""),"",N373-O373-TA_SUB)</f>
        <v/>
      </c>
      <c r="Q373" s="18" t="n"/>
      <c r="R373" s="16" t="n"/>
      <c r="S373" s="18" t="n"/>
      <c r="T373" s="18" t="n"/>
      <c r="U373" s="16" t="n"/>
      <c r="V373" s="16" t="n"/>
      <c r="W373" s="18" t="n"/>
      <c r="X373" s="19">
        <f>IF(Q373="","",Q373+TA_SUB)</f>
        <v/>
      </c>
      <c r="Y373" s="15">
        <f>IF(Q373="","",IF(W373="",DATADATE,W373)-Q373)</f>
        <v/>
      </c>
      <c r="Z373" s="15">
        <f>IF(OR(X373="",W373&lt;&gt;""),"",IF(DATADATE&gt;X373,"OVERDUE",""))</f>
        <v/>
      </c>
      <c r="AA373" s="15">
        <f>IF(OR(W373="",X373=""),"",IF(W373&lt;=X373,"On time","Late"))</f>
        <v/>
      </c>
      <c r="AB373" s="15">
        <f>IF(A373="","",IF(W373="","UR",IF(V373="","UR",V373)))</f>
        <v/>
      </c>
      <c r="AC373" s="16" t="n"/>
      <c r="AD373" s="16" t="n"/>
      <c r="AE373" s="16" t="n"/>
    </row>
    <row r="374">
      <c r="A374" s="15">
        <f>IF(D374="","",PROJ&amp;"-"&amp;B374&amp;"-"&amp;C374&amp;"-"&amp;TEXT(D374,"0000"))</f>
        <v/>
      </c>
      <c r="B374" s="16" t="n"/>
      <c r="C374" s="16" t="n"/>
      <c r="D374" s="16" t="n"/>
      <c r="E374" s="17" t="n"/>
      <c r="F374" s="15">
        <f>IF(A374="","",IF(E374=_xlfn.MAXIFS('Register'!$E$6:$E$505,'Register'!$A$6:$A$505,A374),"Y","N"))</f>
        <v/>
      </c>
      <c r="G374" s="15">
        <f>IF(A374="","",COUNTIF('Register'!$A$6:$A$505,A374))</f>
        <v/>
      </c>
      <c r="H374" s="16" t="n"/>
      <c r="I374" s="16" t="n"/>
      <c r="J374" s="16" t="n"/>
      <c r="K374" s="16" t="n"/>
      <c r="L374" s="16" t="n"/>
      <c r="M374" s="16" t="n"/>
      <c r="N374" s="18" t="n"/>
      <c r="O374" s="16" t="n"/>
      <c r="P374" s="19">
        <f>IF(OR(N374="",O374=""),"",N374-O374-TA_SUB)</f>
        <v/>
      </c>
      <c r="Q374" s="18" t="n"/>
      <c r="R374" s="16" t="n"/>
      <c r="S374" s="18" t="n"/>
      <c r="T374" s="18" t="n"/>
      <c r="U374" s="16" t="n"/>
      <c r="V374" s="16" t="n"/>
      <c r="W374" s="18" t="n"/>
      <c r="X374" s="19">
        <f>IF(Q374="","",Q374+TA_SUB)</f>
        <v/>
      </c>
      <c r="Y374" s="15">
        <f>IF(Q374="","",IF(W374="",DATADATE,W374)-Q374)</f>
        <v/>
      </c>
      <c r="Z374" s="15">
        <f>IF(OR(X374="",W374&lt;&gt;""),"",IF(DATADATE&gt;X374,"OVERDUE",""))</f>
        <v/>
      </c>
      <c r="AA374" s="15">
        <f>IF(OR(W374="",X374=""),"",IF(W374&lt;=X374,"On time","Late"))</f>
        <v/>
      </c>
      <c r="AB374" s="15">
        <f>IF(A374="","",IF(W374="","UR",IF(V374="","UR",V374)))</f>
        <v/>
      </c>
      <c r="AC374" s="16" t="n"/>
      <c r="AD374" s="16" t="n"/>
      <c r="AE374" s="16" t="n"/>
    </row>
    <row r="375">
      <c r="A375" s="15">
        <f>IF(D375="","",PROJ&amp;"-"&amp;B375&amp;"-"&amp;C375&amp;"-"&amp;TEXT(D375,"0000"))</f>
        <v/>
      </c>
      <c r="B375" s="16" t="n"/>
      <c r="C375" s="16" t="n"/>
      <c r="D375" s="16" t="n"/>
      <c r="E375" s="17" t="n"/>
      <c r="F375" s="15">
        <f>IF(A375="","",IF(E375=_xlfn.MAXIFS('Register'!$E$6:$E$505,'Register'!$A$6:$A$505,A375),"Y","N"))</f>
        <v/>
      </c>
      <c r="G375" s="15">
        <f>IF(A375="","",COUNTIF('Register'!$A$6:$A$505,A375))</f>
        <v/>
      </c>
      <c r="H375" s="16" t="n"/>
      <c r="I375" s="16" t="n"/>
      <c r="J375" s="16" t="n"/>
      <c r="K375" s="16" t="n"/>
      <c r="L375" s="16" t="n"/>
      <c r="M375" s="16" t="n"/>
      <c r="N375" s="18" t="n"/>
      <c r="O375" s="16" t="n"/>
      <c r="P375" s="19">
        <f>IF(OR(N375="",O375=""),"",N375-O375-TA_SUB)</f>
        <v/>
      </c>
      <c r="Q375" s="18" t="n"/>
      <c r="R375" s="16" t="n"/>
      <c r="S375" s="18" t="n"/>
      <c r="T375" s="18" t="n"/>
      <c r="U375" s="16" t="n"/>
      <c r="V375" s="16" t="n"/>
      <c r="W375" s="18" t="n"/>
      <c r="X375" s="19">
        <f>IF(Q375="","",Q375+TA_SUB)</f>
        <v/>
      </c>
      <c r="Y375" s="15">
        <f>IF(Q375="","",IF(W375="",DATADATE,W375)-Q375)</f>
        <v/>
      </c>
      <c r="Z375" s="15">
        <f>IF(OR(X375="",W375&lt;&gt;""),"",IF(DATADATE&gt;X375,"OVERDUE",""))</f>
        <v/>
      </c>
      <c r="AA375" s="15">
        <f>IF(OR(W375="",X375=""),"",IF(W375&lt;=X375,"On time","Late"))</f>
        <v/>
      </c>
      <c r="AB375" s="15">
        <f>IF(A375="","",IF(W375="","UR",IF(V375="","UR",V375)))</f>
        <v/>
      </c>
      <c r="AC375" s="16" t="n"/>
      <c r="AD375" s="16" t="n"/>
      <c r="AE375" s="16" t="n"/>
    </row>
    <row r="376">
      <c r="A376" s="15">
        <f>IF(D376="","",PROJ&amp;"-"&amp;B376&amp;"-"&amp;C376&amp;"-"&amp;TEXT(D376,"0000"))</f>
        <v/>
      </c>
      <c r="B376" s="16" t="n"/>
      <c r="C376" s="16" t="n"/>
      <c r="D376" s="16" t="n"/>
      <c r="E376" s="17" t="n"/>
      <c r="F376" s="15">
        <f>IF(A376="","",IF(E376=_xlfn.MAXIFS('Register'!$E$6:$E$505,'Register'!$A$6:$A$505,A376),"Y","N"))</f>
        <v/>
      </c>
      <c r="G376" s="15">
        <f>IF(A376="","",COUNTIF('Register'!$A$6:$A$505,A376))</f>
        <v/>
      </c>
      <c r="H376" s="16" t="n"/>
      <c r="I376" s="16" t="n"/>
      <c r="J376" s="16" t="n"/>
      <c r="K376" s="16" t="n"/>
      <c r="L376" s="16" t="n"/>
      <c r="M376" s="16" t="n"/>
      <c r="N376" s="18" t="n"/>
      <c r="O376" s="16" t="n"/>
      <c r="P376" s="19">
        <f>IF(OR(N376="",O376=""),"",N376-O376-TA_SUB)</f>
        <v/>
      </c>
      <c r="Q376" s="18" t="n"/>
      <c r="R376" s="16" t="n"/>
      <c r="S376" s="18" t="n"/>
      <c r="T376" s="18" t="n"/>
      <c r="U376" s="16" t="n"/>
      <c r="V376" s="16" t="n"/>
      <c r="W376" s="18" t="n"/>
      <c r="X376" s="19">
        <f>IF(Q376="","",Q376+TA_SUB)</f>
        <v/>
      </c>
      <c r="Y376" s="15">
        <f>IF(Q376="","",IF(W376="",DATADATE,W376)-Q376)</f>
        <v/>
      </c>
      <c r="Z376" s="15">
        <f>IF(OR(X376="",W376&lt;&gt;""),"",IF(DATADATE&gt;X376,"OVERDUE",""))</f>
        <v/>
      </c>
      <c r="AA376" s="15">
        <f>IF(OR(W376="",X376=""),"",IF(W376&lt;=X376,"On time","Late"))</f>
        <v/>
      </c>
      <c r="AB376" s="15">
        <f>IF(A376="","",IF(W376="","UR",IF(V376="","UR",V376)))</f>
        <v/>
      </c>
      <c r="AC376" s="16" t="n"/>
      <c r="AD376" s="16" t="n"/>
      <c r="AE376" s="16" t="n"/>
    </row>
    <row r="377">
      <c r="A377" s="15">
        <f>IF(D377="","",PROJ&amp;"-"&amp;B377&amp;"-"&amp;C377&amp;"-"&amp;TEXT(D377,"0000"))</f>
        <v/>
      </c>
      <c r="B377" s="16" t="n"/>
      <c r="C377" s="16" t="n"/>
      <c r="D377" s="16" t="n"/>
      <c r="E377" s="17" t="n"/>
      <c r="F377" s="15">
        <f>IF(A377="","",IF(E377=_xlfn.MAXIFS('Register'!$E$6:$E$505,'Register'!$A$6:$A$505,A377),"Y","N"))</f>
        <v/>
      </c>
      <c r="G377" s="15">
        <f>IF(A377="","",COUNTIF('Register'!$A$6:$A$505,A377))</f>
        <v/>
      </c>
      <c r="H377" s="16" t="n"/>
      <c r="I377" s="16" t="n"/>
      <c r="J377" s="16" t="n"/>
      <c r="K377" s="16" t="n"/>
      <c r="L377" s="16" t="n"/>
      <c r="M377" s="16" t="n"/>
      <c r="N377" s="18" t="n"/>
      <c r="O377" s="16" t="n"/>
      <c r="P377" s="19">
        <f>IF(OR(N377="",O377=""),"",N377-O377-TA_SUB)</f>
        <v/>
      </c>
      <c r="Q377" s="18" t="n"/>
      <c r="R377" s="16" t="n"/>
      <c r="S377" s="18" t="n"/>
      <c r="T377" s="18" t="n"/>
      <c r="U377" s="16" t="n"/>
      <c r="V377" s="16" t="n"/>
      <c r="W377" s="18" t="n"/>
      <c r="X377" s="19">
        <f>IF(Q377="","",Q377+TA_SUB)</f>
        <v/>
      </c>
      <c r="Y377" s="15">
        <f>IF(Q377="","",IF(W377="",DATADATE,W377)-Q377)</f>
        <v/>
      </c>
      <c r="Z377" s="15">
        <f>IF(OR(X377="",W377&lt;&gt;""),"",IF(DATADATE&gt;X377,"OVERDUE",""))</f>
        <v/>
      </c>
      <c r="AA377" s="15">
        <f>IF(OR(W377="",X377=""),"",IF(W377&lt;=X377,"On time","Late"))</f>
        <v/>
      </c>
      <c r="AB377" s="15">
        <f>IF(A377="","",IF(W377="","UR",IF(V377="","UR",V377)))</f>
        <v/>
      </c>
      <c r="AC377" s="16" t="n"/>
      <c r="AD377" s="16" t="n"/>
      <c r="AE377" s="16" t="n"/>
    </row>
    <row r="378">
      <c r="A378" s="15">
        <f>IF(D378="","",PROJ&amp;"-"&amp;B378&amp;"-"&amp;C378&amp;"-"&amp;TEXT(D378,"0000"))</f>
        <v/>
      </c>
      <c r="B378" s="16" t="n"/>
      <c r="C378" s="16" t="n"/>
      <c r="D378" s="16" t="n"/>
      <c r="E378" s="17" t="n"/>
      <c r="F378" s="15">
        <f>IF(A378="","",IF(E378=_xlfn.MAXIFS('Register'!$E$6:$E$505,'Register'!$A$6:$A$505,A378),"Y","N"))</f>
        <v/>
      </c>
      <c r="G378" s="15">
        <f>IF(A378="","",COUNTIF('Register'!$A$6:$A$505,A378))</f>
        <v/>
      </c>
      <c r="H378" s="16" t="n"/>
      <c r="I378" s="16" t="n"/>
      <c r="J378" s="16" t="n"/>
      <c r="K378" s="16" t="n"/>
      <c r="L378" s="16" t="n"/>
      <c r="M378" s="16" t="n"/>
      <c r="N378" s="18" t="n"/>
      <c r="O378" s="16" t="n"/>
      <c r="P378" s="19">
        <f>IF(OR(N378="",O378=""),"",N378-O378-TA_SUB)</f>
        <v/>
      </c>
      <c r="Q378" s="18" t="n"/>
      <c r="R378" s="16" t="n"/>
      <c r="S378" s="18" t="n"/>
      <c r="T378" s="18" t="n"/>
      <c r="U378" s="16" t="n"/>
      <c r="V378" s="16" t="n"/>
      <c r="W378" s="18" t="n"/>
      <c r="X378" s="19">
        <f>IF(Q378="","",Q378+TA_SUB)</f>
        <v/>
      </c>
      <c r="Y378" s="15">
        <f>IF(Q378="","",IF(W378="",DATADATE,W378)-Q378)</f>
        <v/>
      </c>
      <c r="Z378" s="15">
        <f>IF(OR(X378="",W378&lt;&gt;""),"",IF(DATADATE&gt;X378,"OVERDUE",""))</f>
        <v/>
      </c>
      <c r="AA378" s="15">
        <f>IF(OR(W378="",X378=""),"",IF(W378&lt;=X378,"On time","Late"))</f>
        <v/>
      </c>
      <c r="AB378" s="15">
        <f>IF(A378="","",IF(W378="","UR",IF(V378="","UR",V378)))</f>
        <v/>
      </c>
      <c r="AC378" s="16" t="n"/>
      <c r="AD378" s="16" t="n"/>
      <c r="AE378" s="16" t="n"/>
    </row>
    <row r="379">
      <c r="A379" s="15">
        <f>IF(D379="","",PROJ&amp;"-"&amp;B379&amp;"-"&amp;C379&amp;"-"&amp;TEXT(D379,"0000"))</f>
        <v/>
      </c>
      <c r="B379" s="16" t="n"/>
      <c r="C379" s="16" t="n"/>
      <c r="D379" s="16" t="n"/>
      <c r="E379" s="17" t="n"/>
      <c r="F379" s="15">
        <f>IF(A379="","",IF(E379=_xlfn.MAXIFS('Register'!$E$6:$E$505,'Register'!$A$6:$A$505,A379),"Y","N"))</f>
        <v/>
      </c>
      <c r="G379" s="15">
        <f>IF(A379="","",COUNTIF('Register'!$A$6:$A$505,A379))</f>
        <v/>
      </c>
      <c r="H379" s="16" t="n"/>
      <c r="I379" s="16" t="n"/>
      <c r="J379" s="16" t="n"/>
      <c r="K379" s="16" t="n"/>
      <c r="L379" s="16" t="n"/>
      <c r="M379" s="16" t="n"/>
      <c r="N379" s="18" t="n"/>
      <c r="O379" s="16" t="n"/>
      <c r="P379" s="19">
        <f>IF(OR(N379="",O379=""),"",N379-O379-TA_SUB)</f>
        <v/>
      </c>
      <c r="Q379" s="18" t="n"/>
      <c r="R379" s="16" t="n"/>
      <c r="S379" s="18" t="n"/>
      <c r="T379" s="18" t="n"/>
      <c r="U379" s="16" t="n"/>
      <c r="V379" s="16" t="n"/>
      <c r="W379" s="18" t="n"/>
      <c r="X379" s="19">
        <f>IF(Q379="","",Q379+TA_SUB)</f>
        <v/>
      </c>
      <c r="Y379" s="15">
        <f>IF(Q379="","",IF(W379="",DATADATE,W379)-Q379)</f>
        <v/>
      </c>
      <c r="Z379" s="15">
        <f>IF(OR(X379="",W379&lt;&gt;""),"",IF(DATADATE&gt;X379,"OVERDUE",""))</f>
        <v/>
      </c>
      <c r="AA379" s="15">
        <f>IF(OR(W379="",X379=""),"",IF(W379&lt;=X379,"On time","Late"))</f>
        <v/>
      </c>
      <c r="AB379" s="15">
        <f>IF(A379="","",IF(W379="","UR",IF(V379="","UR",V379)))</f>
        <v/>
      </c>
      <c r="AC379" s="16" t="n"/>
      <c r="AD379" s="16" t="n"/>
      <c r="AE379" s="16" t="n"/>
    </row>
    <row r="380">
      <c r="A380" s="15">
        <f>IF(D380="","",PROJ&amp;"-"&amp;B380&amp;"-"&amp;C380&amp;"-"&amp;TEXT(D380,"0000"))</f>
        <v/>
      </c>
      <c r="B380" s="16" t="n"/>
      <c r="C380" s="16" t="n"/>
      <c r="D380" s="16" t="n"/>
      <c r="E380" s="17" t="n"/>
      <c r="F380" s="15">
        <f>IF(A380="","",IF(E380=_xlfn.MAXIFS('Register'!$E$6:$E$505,'Register'!$A$6:$A$505,A380),"Y","N"))</f>
        <v/>
      </c>
      <c r="G380" s="15">
        <f>IF(A380="","",COUNTIF('Register'!$A$6:$A$505,A380))</f>
        <v/>
      </c>
      <c r="H380" s="16" t="n"/>
      <c r="I380" s="16" t="n"/>
      <c r="J380" s="16" t="n"/>
      <c r="K380" s="16" t="n"/>
      <c r="L380" s="16" t="n"/>
      <c r="M380" s="16" t="n"/>
      <c r="N380" s="18" t="n"/>
      <c r="O380" s="16" t="n"/>
      <c r="P380" s="19">
        <f>IF(OR(N380="",O380=""),"",N380-O380-TA_SUB)</f>
        <v/>
      </c>
      <c r="Q380" s="18" t="n"/>
      <c r="R380" s="16" t="n"/>
      <c r="S380" s="18" t="n"/>
      <c r="T380" s="18" t="n"/>
      <c r="U380" s="16" t="n"/>
      <c r="V380" s="16" t="n"/>
      <c r="W380" s="18" t="n"/>
      <c r="X380" s="19">
        <f>IF(Q380="","",Q380+TA_SUB)</f>
        <v/>
      </c>
      <c r="Y380" s="15">
        <f>IF(Q380="","",IF(W380="",DATADATE,W380)-Q380)</f>
        <v/>
      </c>
      <c r="Z380" s="15">
        <f>IF(OR(X380="",W380&lt;&gt;""),"",IF(DATADATE&gt;X380,"OVERDUE",""))</f>
        <v/>
      </c>
      <c r="AA380" s="15">
        <f>IF(OR(W380="",X380=""),"",IF(W380&lt;=X380,"On time","Late"))</f>
        <v/>
      </c>
      <c r="AB380" s="15">
        <f>IF(A380="","",IF(W380="","UR",IF(V380="","UR",V380)))</f>
        <v/>
      </c>
      <c r="AC380" s="16" t="n"/>
      <c r="AD380" s="16" t="n"/>
      <c r="AE380" s="16" t="n"/>
    </row>
    <row r="381">
      <c r="A381" s="15">
        <f>IF(D381="","",PROJ&amp;"-"&amp;B381&amp;"-"&amp;C381&amp;"-"&amp;TEXT(D381,"0000"))</f>
        <v/>
      </c>
      <c r="B381" s="16" t="n"/>
      <c r="C381" s="16" t="n"/>
      <c r="D381" s="16" t="n"/>
      <c r="E381" s="17" t="n"/>
      <c r="F381" s="15">
        <f>IF(A381="","",IF(E381=_xlfn.MAXIFS('Register'!$E$6:$E$505,'Register'!$A$6:$A$505,A381),"Y","N"))</f>
        <v/>
      </c>
      <c r="G381" s="15">
        <f>IF(A381="","",COUNTIF('Register'!$A$6:$A$505,A381))</f>
        <v/>
      </c>
      <c r="H381" s="16" t="n"/>
      <c r="I381" s="16" t="n"/>
      <c r="J381" s="16" t="n"/>
      <c r="K381" s="16" t="n"/>
      <c r="L381" s="16" t="n"/>
      <c r="M381" s="16" t="n"/>
      <c r="N381" s="18" t="n"/>
      <c r="O381" s="16" t="n"/>
      <c r="P381" s="19">
        <f>IF(OR(N381="",O381=""),"",N381-O381-TA_SUB)</f>
        <v/>
      </c>
      <c r="Q381" s="18" t="n"/>
      <c r="R381" s="16" t="n"/>
      <c r="S381" s="18" t="n"/>
      <c r="T381" s="18" t="n"/>
      <c r="U381" s="16" t="n"/>
      <c r="V381" s="16" t="n"/>
      <c r="W381" s="18" t="n"/>
      <c r="X381" s="19">
        <f>IF(Q381="","",Q381+TA_SUB)</f>
        <v/>
      </c>
      <c r="Y381" s="15">
        <f>IF(Q381="","",IF(W381="",DATADATE,W381)-Q381)</f>
        <v/>
      </c>
      <c r="Z381" s="15">
        <f>IF(OR(X381="",W381&lt;&gt;""),"",IF(DATADATE&gt;X381,"OVERDUE",""))</f>
        <v/>
      </c>
      <c r="AA381" s="15">
        <f>IF(OR(W381="",X381=""),"",IF(W381&lt;=X381,"On time","Late"))</f>
        <v/>
      </c>
      <c r="AB381" s="15">
        <f>IF(A381="","",IF(W381="","UR",IF(V381="","UR",V381)))</f>
        <v/>
      </c>
      <c r="AC381" s="16" t="n"/>
      <c r="AD381" s="16" t="n"/>
      <c r="AE381" s="16" t="n"/>
    </row>
    <row r="382">
      <c r="A382" s="15">
        <f>IF(D382="","",PROJ&amp;"-"&amp;B382&amp;"-"&amp;C382&amp;"-"&amp;TEXT(D382,"0000"))</f>
        <v/>
      </c>
      <c r="B382" s="16" t="n"/>
      <c r="C382" s="16" t="n"/>
      <c r="D382" s="16" t="n"/>
      <c r="E382" s="17" t="n"/>
      <c r="F382" s="15">
        <f>IF(A382="","",IF(E382=_xlfn.MAXIFS('Register'!$E$6:$E$505,'Register'!$A$6:$A$505,A382),"Y","N"))</f>
        <v/>
      </c>
      <c r="G382" s="15">
        <f>IF(A382="","",COUNTIF('Register'!$A$6:$A$505,A382))</f>
        <v/>
      </c>
      <c r="H382" s="16" t="n"/>
      <c r="I382" s="16" t="n"/>
      <c r="J382" s="16" t="n"/>
      <c r="K382" s="16" t="n"/>
      <c r="L382" s="16" t="n"/>
      <c r="M382" s="16" t="n"/>
      <c r="N382" s="18" t="n"/>
      <c r="O382" s="16" t="n"/>
      <c r="P382" s="19">
        <f>IF(OR(N382="",O382=""),"",N382-O382-TA_SUB)</f>
        <v/>
      </c>
      <c r="Q382" s="18" t="n"/>
      <c r="R382" s="16" t="n"/>
      <c r="S382" s="18" t="n"/>
      <c r="T382" s="18" t="n"/>
      <c r="U382" s="16" t="n"/>
      <c r="V382" s="16" t="n"/>
      <c r="W382" s="18" t="n"/>
      <c r="X382" s="19">
        <f>IF(Q382="","",Q382+TA_SUB)</f>
        <v/>
      </c>
      <c r="Y382" s="15">
        <f>IF(Q382="","",IF(W382="",DATADATE,W382)-Q382)</f>
        <v/>
      </c>
      <c r="Z382" s="15">
        <f>IF(OR(X382="",W382&lt;&gt;""),"",IF(DATADATE&gt;X382,"OVERDUE",""))</f>
        <v/>
      </c>
      <c r="AA382" s="15">
        <f>IF(OR(W382="",X382=""),"",IF(W382&lt;=X382,"On time","Late"))</f>
        <v/>
      </c>
      <c r="AB382" s="15">
        <f>IF(A382="","",IF(W382="","UR",IF(V382="","UR",V382)))</f>
        <v/>
      </c>
      <c r="AC382" s="16" t="n"/>
      <c r="AD382" s="16" t="n"/>
      <c r="AE382" s="16" t="n"/>
    </row>
    <row r="383">
      <c r="A383" s="15">
        <f>IF(D383="","",PROJ&amp;"-"&amp;B383&amp;"-"&amp;C383&amp;"-"&amp;TEXT(D383,"0000"))</f>
        <v/>
      </c>
      <c r="B383" s="16" t="n"/>
      <c r="C383" s="16" t="n"/>
      <c r="D383" s="16" t="n"/>
      <c r="E383" s="17" t="n"/>
      <c r="F383" s="15">
        <f>IF(A383="","",IF(E383=_xlfn.MAXIFS('Register'!$E$6:$E$505,'Register'!$A$6:$A$505,A383),"Y","N"))</f>
        <v/>
      </c>
      <c r="G383" s="15">
        <f>IF(A383="","",COUNTIF('Register'!$A$6:$A$505,A383))</f>
        <v/>
      </c>
      <c r="H383" s="16" t="n"/>
      <c r="I383" s="16" t="n"/>
      <c r="J383" s="16" t="n"/>
      <c r="K383" s="16" t="n"/>
      <c r="L383" s="16" t="n"/>
      <c r="M383" s="16" t="n"/>
      <c r="N383" s="18" t="n"/>
      <c r="O383" s="16" t="n"/>
      <c r="P383" s="19">
        <f>IF(OR(N383="",O383=""),"",N383-O383-TA_SUB)</f>
        <v/>
      </c>
      <c r="Q383" s="18" t="n"/>
      <c r="R383" s="16" t="n"/>
      <c r="S383" s="18" t="n"/>
      <c r="T383" s="18" t="n"/>
      <c r="U383" s="16" t="n"/>
      <c r="V383" s="16" t="n"/>
      <c r="W383" s="18" t="n"/>
      <c r="X383" s="19">
        <f>IF(Q383="","",Q383+TA_SUB)</f>
        <v/>
      </c>
      <c r="Y383" s="15">
        <f>IF(Q383="","",IF(W383="",DATADATE,W383)-Q383)</f>
        <v/>
      </c>
      <c r="Z383" s="15">
        <f>IF(OR(X383="",W383&lt;&gt;""),"",IF(DATADATE&gt;X383,"OVERDUE",""))</f>
        <v/>
      </c>
      <c r="AA383" s="15">
        <f>IF(OR(W383="",X383=""),"",IF(W383&lt;=X383,"On time","Late"))</f>
        <v/>
      </c>
      <c r="AB383" s="15">
        <f>IF(A383="","",IF(W383="","UR",IF(V383="","UR",V383)))</f>
        <v/>
      </c>
      <c r="AC383" s="16" t="n"/>
      <c r="AD383" s="16" t="n"/>
      <c r="AE383" s="16" t="n"/>
    </row>
    <row r="384">
      <c r="A384" s="15">
        <f>IF(D384="","",PROJ&amp;"-"&amp;B384&amp;"-"&amp;C384&amp;"-"&amp;TEXT(D384,"0000"))</f>
        <v/>
      </c>
      <c r="B384" s="16" t="n"/>
      <c r="C384" s="16" t="n"/>
      <c r="D384" s="16" t="n"/>
      <c r="E384" s="17" t="n"/>
      <c r="F384" s="15">
        <f>IF(A384="","",IF(E384=_xlfn.MAXIFS('Register'!$E$6:$E$505,'Register'!$A$6:$A$505,A384),"Y","N"))</f>
        <v/>
      </c>
      <c r="G384" s="15">
        <f>IF(A384="","",COUNTIF('Register'!$A$6:$A$505,A384))</f>
        <v/>
      </c>
      <c r="H384" s="16" t="n"/>
      <c r="I384" s="16" t="n"/>
      <c r="J384" s="16" t="n"/>
      <c r="K384" s="16" t="n"/>
      <c r="L384" s="16" t="n"/>
      <c r="M384" s="16" t="n"/>
      <c r="N384" s="18" t="n"/>
      <c r="O384" s="16" t="n"/>
      <c r="P384" s="19">
        <f>IF(OR(N384="",O384=""),"",N384-O384-TA_SUB)</f>
        <v/>
      </c>
      <c r="Q384" s="18" t="n"/>
      <c r="R384" s="16" t="n"/>
      <c r="S384" s="18" t="n"/>
      <c r="T384" s="18" t="n"/>
      <c r="U384" s="16" t="n"/>
      <c r="V384" s="16" t="n"/>
      <c r="W384" s="18" t="n"/>
      <c r="X384" s="19">
        <f>IF(Q384="","",Q384+TA_SUB)</f>
        <v/>
      </c>
      <c r="Y384" s="15">
        <f>IF(Q384="","",IF(W384="",DATADATE,W384)-Q384)</f>
        <v/>
      </c>
      <c r="Z384" s="15">
        <f>IF(OR(X384="",W384&lt;&gt;""),"",IF(DATADATE&gt;X384,"OVERDUE",""))</f>
        <v/>
      </c>
      <c r="AA384" s="15">
        <f>IF(OR(W384="",X384=""),"",IF(W384&lt;=X384,"On time","Late"))</f>
        <v/>
      </c>
      <c r="AB384" s="15">
        <f>IF(A384="","",IF(W384="","UR",IF(V384="","UR",V384)))</f>
        <v/>
      </c>
      <c r="AC384" s="16" t="n"/>
      <c r="AD384" s="16" t="n"/>
      <c r="AE384" s="16" t="n"/>
    </row>
    <row r="385">
      <c r="A385" s="15">
        <f>IF(D385="","",PROJ&amp;"-"&amp;B385&amp;"-"&amp;C385&amp;"-"&amp;TEXT(D385,"0000"))</f>
        <v/>
      </c>
      <c r="B385" s="16" t="n"/>
      <c r="C385" s="16" t="n"/>
      <c r="D385" s="16" t="n"/>
      <c r="E385" s="17" t="n"/>
      <c r="F385" s="15">
        <f>IF(A385="","",IF(E385=_xlfn.MAXIFS('Register'!$E$6:$E$505,'Register'!$A$6:$A$505,A385),"Y","N"))</f>
        <v/>
      </c>
      <c r="G385" s="15">
        <f>IF(A385="","",COUNTIF('Register'!$A$6:$A$505,A385))</f>
        <v/>
      </c>
      <c r="H385" s="16" t="n"/>
      <c r="I385" s="16" t="n"/>
      <c r="J385" s="16" t="n"/>
      <c r="K385" s="16" t="n"/>
      <c r="L385" s="16" t="n"/>
      <c r="M385" s="16" t="n"/>
      <c r="N385" s="18" t="n"/>
      <c r="O385" s="16" t="n"/>
      <c r="P385" s="19">
        <f>IF(OR(N385="",O385=""),"",N385-O385-TA_SUB)</f>
        <v/>
      </c>
      <c r="Q385" s="18" t="n"/>
      <c r="R385" s="16" t="n"/>
      <c r="S385" s="18" t="n"/>
      <c r="T385" s="18" t="n"/>
      <c r="U385" s="16" t="n"/>
      <c r="V385" s="16" t="n"/>
      <c r="W385" s="18" t="n"/>
      <c r="X385" s="19">
        <f>IF(Q385="","",Q385+TA_SUB)</f>
        <v/>
      </c>
      <c r="Y385" s="15">
        <f>IF(Q385="","",IF(W385="",DATADATE,W385)-Q385)</f>
        <v/>
      </c>
      <c r="Z385" s="15">
        <f>IF(OR(X385="",W385&lt;&gt;""),"",IF(DATADATE&gt;X385,"OVERDUE",""))</f>
        <v/>
      </c>
      <c r="AA385" s="15">
        <f>IF(OR(W385="",X385=""),"",IF(W385&lt;=X385,"On time","Late"))</f>
        <v/>
      </c>
      <c r="AB385" s="15">
        <f>IF(A385="","",IF(W385="","UR",IF(V385="","UR",V385)))</f>
        <v/>
      </c>
      <c r="AC385" s="16" t="n"/>
      <c r="AD385" s="16" t="n"/>
      <c r="AE385" s="16" t="n"/>
    </row>
    <row r="386">
      <c r="A386" s="15">
        <f>IF(D386="","",PROJ&amp;"-"&amp;B386&amp;"-"&amp;C386&amp;"-"&amp;TEXT(D386,"0000"))</f>
        <v/>
      </c>
      <c r="B386" s="16" t="n"/>
      <c r="C386" s="16" t="n"/>
      <c r="D386" s="16" t="n"/>
      <c r="E386" s="17" t="n"/>
      <c r="F386" s="15">
        <f>IF(A386="","",IF(E386=_xlfn.MAXIFS('Register'!$E$6:$E$505,'Register'!$A$6:$A$505,A386),"Y","N"))</f>
        <v/>
      </c>
      <c r="G386" s="15">
        <f>IF(A386="","",COUNTIF('Register'!$A$6:$A$505,A386))</f>
        <v/>
      </c>
      <c r="H386" s="16" t="n"/>
      <c r="I386" s="16" t="n"/>
      <c r="J386" s="16" t="n"/>
      <c r="K386" s="16" t="n"/>
      <c r="L386" s="16" t="n"/>
      <c r="M386" s="16" t="n"/>
      <c r="N386" s="18" t="n"/>
      <c r="O386" s="16" t="n"/>
      <c r="P386" s="19">
        <f>IF(OR(N386="",O386=""),"",N386-O386-TA_SUB)</f>
        <v/>
      </c>
      <c r="Q386" s="18" t="n"/>
      <c r="R386" s="16" t="n"/>
      <c r="S386" s="18" t="n"/>
      <c r="T386" s="18" t="n"/>
      <c r="U386" s="16" t="n"/>
      <c r="V386" s="16" t="n"/>
      <c r="W386" s="18" t="n"/>
      <c r="X386" s="19">
        <f>IF(Q386="","",Q386+TA_SUB)</f>
        <v/>
      </c>
      <c r="Y386" s="15">
        <f>IF(Q386="","",IF(W386="",DATADATE,W386)-Q386)</f>
        <v/>
      </c>
      <c r="Z386" s="15">
        <f>IF(OR(X386="",W386&lt;&gt;""),"",IF(DATADATE&gt;X386,"OVERDUE",""))</f>
        <v/>
      </c>
      <c r="AA386" s="15">
        <f>IF(OR(W386="",X386=""),"",IF(W386&lt;=X386,"On time","Late"))</f>
        <v/>
      </c>
      <c r="AB386" s="15">
        <f>IF(A386="","",IF(W386="","UR",IF(V386="","UR",V386)))</f>
        <v/>
      </c>
      <c r="AC386" s="16" t="n"/>
      <c r="AD386" s="16" t="n"/>
      <c r="AE386" s="16" t="n"/>
    </row>
    <row r="387">
      <c r="A387" s="15">
        <f>IF(D387="","",PROJ&amp;"-"&amp;B387&amp;"-"&amp;C387&amp;"-"&amp;TEXT(D387,"0000"))</f>
        <v/>
      </c>
      <c r="B387" s="16" t="n"/>
      <c r="C387" s="16" t="n"/>
      <c r="D387" s="16" t="n"/>
      <c r="E387" s="17" t="n"/>
      <c r="F387" s="15">
        <f>IF(A387="","",IF(E387=_xlfn.MAXIFS('Register'!$E$6:$E$505,'Register'!$A$6:$A$505,A387),"Y","N"))</f>
        <v/>
      </c>
      <c r="G387" s="15">
        <f>IF(A387="","",COUNTIF('Register'!$A$6:$A$505,A387))</f>
        <v/>
      </c>
      <c r="H387" s="16" t="n"/>
      <c r="I387" s="16" t="n"/>
      <c r="J387" s="16" t="n"/>
      <c r="K387" s="16" t="n"/>
      <c r="L387" s="16" t="n"/>
      <c r="M387" s="16" t="n"/>
      <c r="N387" s="18" t="n"/>
      <c r="O387" s="16" t="n"/>
      <c r="P387" s="19">
        <f>IF(OR(N387="",O387=""),"",N387-O387-TA_SUB)</f>
        <v/>
      </c>
      <c r="Q387" s="18" t="n"/>
      <c r="R387" s="16" t="n"/>
      <c r="S387" s="18" t="n"/>
      <c r="T387" s="18" t="n"/>
      <c r="U387" s="16" t="n"/>
      <c r="V387" s="16" t="n"/>
      <c r="W387" s="18" t="n"/>
      <c r="X387" s="19">
        <f>IF(Q387="","",Q387+TA_SUB)</f>
        <v/>
      </c>
      <c r="Y387" s="15">
        <f>IF(Q387="","",IF(W387="",DATADATE,W387)-Q387)</f>
        <v/>
      </c>
      <c r="Z387" s="15">
        <f>IF(OR(X387="",W387&lt;&gt;""),"",IF(DATADATE&gt;X387,"OVERDUE",""))</f>
        <v/>
      </c>
      <c r="AA387" s="15">
        <f>IF(OR(W387="",X387=""),"",IF(W387&lt;=X387,"On time","Late"))</f>
        <v/>
      </c>
      <c r="AB387" s="15">
        <f>IF(A387="","",IF(W387="","UR",IF(V387="","UR",V387)))</f>
        <v/>
      </c>
      <c r="AC387" s="16" t="n"/>
      <c r="AD387" s="16" t="n"/>
      <c r="AE387" s="16" t="n"/>
    </row>
    <row r="388">
      <c r="A388" s="15">
        <f>IF(D388="","",PROJ&amp;"-"&amp;B388&amp;"-"&amp;C388&amp;"-"&amp;TEXT(D388,"0000"))</f>
        <v/>
      </c>
      <c r="B388" s="16" t="n"/>
      <c r="C388" s="16" t="n"/>
      <c r="D388" s="16" t="n"/>
      <c r="E388" s="17" t="n"/>
      <c r="F388" s="15">
        <f>IF(A388="","",IF(E388=_xlfn.MAXIFS('Register'!$E$6:$E$505,'Register'!$A$6:$A$505,A388),"Y","N"))</f>
        <v/>
      </c>
      <c r="G388" s="15">
        <f>IF(A388="","",COUNTIF('Register'!$A$6:$A$505,A388))</f>
        <v/>
      </c>
      <c r="H388" s="16" t="n"/>
      <c r="I388" s="16" t="n"/>
      <c r="J388" s="16" t="n"/>
      <c r="K388" s="16" t="n"/>
      <c r="L388" s="16" t="n"/>
      <c r="M388" s="16" t="n"/>
      <c r="N388" s="18" t="n"/>
      <c r="O388" s="16" t="n"/>
      <c r="P388" s="19">
        <f>IF(OR(N388="",O388=""),"",N388-O388-TA_SUB)</f>
        <v/>
      </c>
      <c r="Q388" s="18" t="n"/>
      <c r="R388" s="16" t="n"/>
      <c r="S388" s="18" t="n"/>
      <c r="T388" s="18" t="n"/>
      <c r="U388" s="16" t="n"/>
      <c r="V388" s="16" t="n"/>
      <c r="W388" s="18" t="n"/>
      <c r="X388" s="19">
        <f>IF(Q388="","",Q388+TA_SUB)</f>
        <v/>
      </c>
      <c r="Y388" s="15">
        <f>IF(Q388="","",IF(W388="",DATADATE,W388)-Q388)</f>
        <v/>
      </c>
      <c r="Z388" s="15">
        <f>IF(OR(X388="",W388&lt;&gt;""),"",IF(DATADATE&gt;X388,"OVERDUE",""))</f>
        <v/>
      </c>
      <c r="AA388" s="15">
        <f>IF(OR(W388="",X388=""),"",IF(W388&lt;=X388,"On time","Late"))</f>
        <v/>
      </c>
      <c r="AB388" s="15">
        <f>IF(A388="","",IF(W388="","UR",IF(V388="","UR",V388)))</f>
        <v/>
      </c>
      <c r="AC388" s="16" t="n"/>
      <c r="AD388" s="16" t="n"/>
      <c r="AE388" s="16" t="n"/>
    </row>
    <row r="389">
      <c r="A389" s="15">
        <f>IF(D389="","",PROJ&amp;"-"&amp;B389&amp;"-"&amp;C389&amp;"-"&amp;TEXT(D389,"0000"))</f>
        <v/>
      </c>
      <c r="B389" s="16" t="n"/>
      <c r="C389" s="16" t="n"/>
      <c r="D389" s="16" t="n"/>
      <c r="E389" s="17" t="n"/>
      <c r="F389" s="15">
        <f>IF(A389="","",IF(E389=_xlfn.MAXIFS('Register'!$E$6:$E$505,'Register'!$A$6:$A$505,A389),"Y","N"))</f>
        <v/>
      </c>
      <c r="G389" s="15">
        <f>IF(A389="","",COUNTIF('Register'!$A$6:$A$505,A389))</f>
        <v/>
      </c>
      <c r="H389" s="16" t="n"/>
      <c r="I389" s="16" t="n"/>
      <c r="J389" s="16" t="n"/>
      <c r="K389" s="16" t="n"/>
      <c r="L389" s="16" t="n"/>
      <c r="M389" s="16" t="n"/>
      <c r="N389" s="18" t="n"/>
      <c r="O389" s="16" t="n"/>
      <c r="P389" s="19">
        <f>IF(OR(N389="",O389=""),"",N389-O389-TA_SUB)</f>
        <v/>
      </c>
      <c r="Q389" s="18" t="n"/>
      <c r="R389" s="16" t="n"/>
      <c r="S389" s="18" t="n"/>
      <c r="T389" s="18" t="n"/>
      <c r="U389" s="16" t="n"/>
      <c r="V389" s="16" t="n"/>
      <c r="W389" s="18" t="n"/>
      <c r="X389" s="19">
        <f>IF(Q389="","",Q389+TA_SUB)</f>
        <v/>
      </c>
      <c r="Y389" s="15">
        <f>IF(Q389="","",IF(W389="",DATADATE,W389)-Q389)</f>
        <v/>
      </c>
      <c r="Z389" s="15">
        <f>IF(OR(X389="",W389&lt;&gt;""),"",IF(DATADATE&gt;X389,"OVERDUE",""))</f>
        <v/>
      </c>
      <c r="AA389" s="15">
        <f>IF(OR(W389="",X389=""),"",IF(W389&lt;=X389,"On time","Late"))</f>
        <v/>
      </c>
      <c r="AB389" s="15">
        <f>IF(A389="","",IF(W389="","UR",IF(V389="","UR",V389)))</f>
        <v/>
      </c>
      <c r="AC389" s="16" t="n"/>
      <c r="AD389" s="16" t="n"/>
      <c r="AE389" s="16" t="n"/>
    </row>
    <row r="390">
      <c r="A390" s="15">
        <f>IF(D390="","",PROJ&amp;"-"&amp;B390&amp;"-"&amp;C390&amp;"-"&amp;TEXT(D390,"0000"))</f>
        <v/>
      </c>
      <c r="B390" s="16" t="n"/>
      <c r="C390" s="16" t="n"/>
      <c r="D390" s="16" t="n"/>
      <c r="E390" s="17" t="n"/>
      <c r="F390" s="15">
        <f>IF(A390="","",IF(E390=_xlfn.MAXIFS('Register'!$E$6:$E$505,'Register'!$A$6:$A$505,A390),"Y","N"))</f>
        <v/>
      </c>
      <c r="G390" s="15">
        <f>IF(A390="","",COUNTIF('Register'!$A$6:$A$505,A390))</f>
        <v/>
      </c>
      <c r="H390" s="16" t="n"/>
      <c r="I390" s="16" t="n"/>
      <c r="J390" s="16" t="n"/>
      <c r="K390" s="16" t="n"/>
      <c r="L390" s="16" t="n"/>
      <c r="M390" s="16" t="n"/>
      <c r="N390" s="18" t="n"/>
      <c r="O390" s="16" t="n"/>
      <c r="P390" s="19">
        <f>IF(OR(N390="",O390=""),"",N390-O390-TA_SUB)</f>
        <v/>
      </c>
      <c r="Q390" s="18" t="n"/>
      <c r="R390" s="16" t="n"/>
      <c r="S390" s="18" t="n"/>
      <c r="T390" s="18" t="n"/>
      <c r="U390" s="16" t="n"/>
      <c r="V390" s="16" t="n"/>
      <c r="W390" s="18" t="n"/>
      <c r="X390" s="19">
        <f>IF(Q390="","",Q390+TA_SUB)</f>
        <v/>
      </c>
      <c r="Y390" s="15">
        <f>IF(Q390="","",IF(W390="",DATADATE,W390)-Q390)</f>
        <v/>
      </c>
      <c r="Z390" s="15">
        <f>IF(OR(X390="",W390&lt;&gt;""),"",IF(DATADATE&gt;X390,"OVERDUE",""))</f>
        <v/>
      </c>
      <c r="AA390" s="15">
        <f>IF(OR(W390="",X390=""),"",IF(W390&lt;=X390,"On time","Late"))</f>
        <v/>
      </c>
      <c r="AB390" s="15">
        <f>IF(A390="","",IF(W390="","UR",IF(V390="","UR",V390)))</f>
        <v/>
      </c>
      <c r="AC390" s="16" t="n"/>
      <c r="AD390" s="16" t="n"/>
      <c r="AE390" s="16" t="n"/>
    </row>
    <row r="391">
      <c r="A391" s="15">
        <f>IF(D391="","",PROJ&amp;"-"&amp;B391&amp;"-"&amp;C391&amp;"-"&amp;TEXT(D391,"0000"))</f>
        <v/>
      </c>
      <c r="B391" s="16" t="n"/>
      <c r="C391" s="16" t="n"/>
      <c r="D391" s="16" t="n"/>
      <c r="E391" s="17" t="n"/>
      <c r="F391" s="15">
        <f>IF(A391="","",IF(E391=_xlfn.MAXIFS('Register'!$E$6:$E$505,'Register'!$A$6:$A$505,A391),"Y","N"))</f>
        <v/>
      </c>
      <c r="G391" s="15">
        <f>IF(A391="","",COUNTIF('Register'!$A$6:$A$505,A391))</f>
        <v/>
      </c>
      <c r="H391" s="16" t="n"/>
      <c r="I391" s="16" t="n"/>
      <c r="J391" s="16" t="n"/>
      <c r="K391" s="16" t="n"/>
      <c r="L391" s="16" t="n"/>
      <c r="M391" s="16" t="n"/>
      <c r="N391" s="18" t="n"/>
      <c r="O391" s="16" t="n"/>
      <c r="P391" s="19">
        <f>IF(OR(N391="",O391=""),"",N391-O391-TA_SUB)</f>
        <v/>
      </c>
      <c r="Q391" s="18" t="n"/>
      <c r="R391" s="16" t="n"/>
      <c r="S391" s="18" t="n"/>
      <c r="T391" s="18" t="n"/>
      <c r="U391" s="16" t="n"/>
      <c r="V391" s="16" t="n"/>
      <c r="W391" s="18" t="n"/>
      <c r="X391" s="19">
        <f>IF(Q391="","",Q391+TA_SUB)</f>
        <v/>
      </c>
      <c r="Y391" s="15">
        <f>IF(Q391="","",IF(W391="",DATADATE,W391)-Q391)</f>
        <v/>
      </c>
      <c r="Z391" s="15">
        <f>IF(OR(X391="",W391&lt;&gt;""),"",IF(DATADATE&gt;X391,"OVERDUE",""))</f>
        <v/>
      </c>
      <c r="AA391" s="15">
        <f>IF(OR(W391="",X391=""),"",IF(W391&lt;=X391,"On time","Late"))</f>
        <v/>
      </c>
      <c r="AB391" s="15">
        <f>IF(A391="","",IF(W391="","UR",IF(V391="","UR",V391)))</f>
        <v/>
      </c>
      <c r="AC391" s="16" t="n"/>
      <c r="AD391" s="16" t="n"/>
      <c r="AE391" s="16" t="n"/>
    </row>
    <row r="392">
      <c r="A392" s="15">
        <f>IF(D392="","",PROJ&amp;"-"&amp;B392&amp;"-"&amp;C392&amp;"-"&amp;TEXT(D392,"0000"))</f>
        <v/>
      </c>
      <c r="B392" s="16" t="n"/>
      <c r="C392" s="16" t="n"/>
      <c r="D392" s="16" t="n"/>
      <c r="E392" s="17" t="n"/>
      <c r="F392" s="15">
        <f>IF(A392="","",IF(E392=_xlfn.MAXIFS('Register'!$E$6:$E$505,'Register'!$A$6:$A$505,A392),"Y","N"))</f>
        <v/>
      </c>
      <c r="G392" s="15">
        <f>IF(A392="","",COUNTIF('Register'!$A$6:$A$505,A392))</f>
        <v/>
      </c>
      <c r="H392" s="16" t="n"/>
      <c r="I392" s="16" t="n"/>
      <c r="J392" s="16" t="n"/>
      <c r="K392" s="16" t="n"/>
      <c r="L392" s="16" t="n"/>
      <c r="M392" s="16" t="n"/>
      <c r="N392" s="18" t="n"/>
      <c r="O392" s="16" t="n"/>
      <c r="P392" s="19">
        <f>IF(OR(N392="",O392=""),"",N392-O392-TA_SUB)</f>
        <v/>
      </c>
      <c r="Q392" s="18" t="n"/>
      <c r="R392" s="16" t="n"/>
      <c r="S392" s="18" t="n"/>
      <c r="T392" s="18" t="n"/>
      <c r="U392" s="16" t="n"/>
      <c r="V392" s="16" t="n"/>
      <c r="W392" s="18" t="n"/>
      <c r="X392" s="19">
        <f>IF(Q392="","",Q392+TA_SUB)</f>
        <v/>
      </c>
      <c r="Y392" s="15">
        <f>IF(Q392="","",IF(W392="",DATADATE,W392)-Q392)</f>
        <v/>
      </c>
      <c r="Z392" s="15">
        <f>IF(OR(X392="",W392&lt;&gt;""),"",IF(DATADATE&gt;X392,"OVERDUE",""))</f>
        <v/>
      </c>
      <c r="AA392" s="15">
        <f>IF(OR(W392="",X392=""),"",IF(W392&lt;=X392,"On time","Late"))</f>
        <v/>
      </c>
      <c r="AB392" s="15">
        <f>IF(A392="","",IF(W392="","UR",IF(V392="","UR",V392)))</f>
        <v/>
      </c>
      <c r="AC392" s="16" t="n"/>
      <c r="AD392" s="16" t="n"/>
      <c r="AE392" s="16" t="n"/>
    </row>
    <row r="393">
      <c r="A393" s="15">
        <f>IF(D393="","",PROJ&amp;"-"&amp;B393&amp;"-"&amp;C393&amp;"-"&amp;TEXT(D393,"0000"))</f>
        <v/>
      </c>
      <c r="B393" s="16" t="n"/>
      <c r="C393" s="16" t="n"/>
      <c r="D393" s="16" t="n"/>
      <c r="E393" s="17" t="n"/>
      <c r="F393" s="15">
        <f>IF(A393="","",IF(E393=_xlfn.MAXIFS('Register'!$E$6:$E$505,'Register'!$A$6:$A$505,A393),"Y","N"))</f>
        <v/>
      </c>
      <c r="G393" s="15">
        <f>IF(A393="","",COUNTIF('Register'!$A$6:$A$505,A393))</f>
        <v/>
      </c>
      <c r="H393" s="16" t="n"/>
      <c r="I393" s="16" t="n"/>
      <c r="J393" s="16" t="n"/>
      <c r="K393" s="16" t="n"/>
      <c r="L393" s="16" t="n"/>
      <c r="M393" s="16" t="n"/>
      <c r="N393" s="18" t="n"/>
      <c r="O393" s="16" t="n"/>
      <c r="P393" s="19">
        <f>IF(OR(N393="",O393=""),"",N393-O393-TA_SUB)</f>
        <v/>
      </c>
      <c r="Q393" s="18" t="n"/>
      <c r="R393" s="16" t="n"/>
      <c r="S393" s="18" t="n"/>
      <c r="T393" s="18" t="n"/>
      <c r="U393" s="16" t="n"/>
      <c r="V393" s="16" t="n"/>
      <c r="W393" s="18" t="n"/>
      <c r="X393" s="19">
        <f>IF(Q393="","",Q393+TA_SUB)</f>
        <v/>
      </c>
      <c r="Y393" s="15">
        <f>IF(Q393="","",IF(W393="",DATADATE,W393)-Q393)</f>
        <v/>
      </c>
      <c r="Z393" s="15">
        <f>IF(OR(X393="",W393&lt;&gt;""),"",IF(DATADATE&gt;X393,"OVERDUE",""))</f>
        <v/>
      </c>
      <c r="AA393" s="15">
        <f>IF(OR(W393="",X393=""),"",IF(W393&lt;=X393,"On time","Late"))</f>
        <v/>
      </c>
      <c r="AB393" s="15">
        <f>IF(A393="","",IF(W393="","UR",IF(V393="","UR",V393)))</f>
        <v/>
      </c>
      <c r="AC393" s="16" t="n"/>
      <c r="AD393" s="16" t="n"/>
      <c r="AE393" s="16" t="n"/>
    </row>
    <row r="394">
      <c r="A394" s="15">
        <f>IF(D394="","",PROJ&amp;"-"&amp;B394&amp;"-"&amp;C394&amp;"-"&amp;TEXT(D394,"0000"))</f>
        <v/>
      </c>
      <c r="B394" s="16" t="n"/>
      <c r="C394" s="16" t="n"/>
      <c r="D394" s="16" t="n"/>
      <c r="E394" s="17" t="n"/>
      <c r="F394" s="15">
        <f>IF(A394="","",IF(E394=_xlfn.MAXIFS('Register'!$E$6:$E$505,'Register'!$A$6:$A$505,A394),"Y","N"))</f>
        <v/>
      </c>
      <c r="G394" s="15">
        <f>IF(A394="","",COUNTIF('Register'!$A$6:$A$505,A394))</f>
        <v/>
      </c>
      <c r="H394" s="16" t="n"/>
      <c r="I394" s="16" t="n"/>
      <c r="J394" s="16" t="n"/>
      <c r="K394" s="16" t="n"/>
      <c r="L394" s="16" t="n"/>
      <c r="M394" s="16" t="n"/>
      <c r="N394" s="18" t="n"/>
      <c r="O394" s="16" t="n"/>
      <c r="P394" s="19">
        <f>IF(OR(N394="",O394=""),"",N394-O394-TA_SUB)</f>
        <v/>
      </c>
      <c r="Q394" s="18" t="n"/>
      <c r="R394" s="16" t="n"/>
      <c r="S394" s="18" t="n"/>
      <c r="T394" s="18" t="n"/>
      <c r="U394" s="16" t="n"/>
      <c r="V394" s="16" t="n"/>
      <c r="W394" s="18" t="n"/>
      <c r="X394" s="19">
        <f>IF(Q394="","",Q394+TA_SUB)</f>
        <v/>
      </c>
      <c r="Y394" s="15">
        <f>IF(Q394="","",IF(W394="",DATADATE,W394)-Q394)</f>
        <v/>
      </c>
      <c r="Z394" s="15">
        <f>IF(OR(X394="",W394&lt;&gt;""),"",IF(DATADATE&gt;X394,"OVERDUE",""))</f>
        <v/>
      </c>
      <c r="AA394" s="15">
        <f>IF(OR(W394="",X394=""),"",IF(W394&lt;=X394,"On time","Late"))</f>
        <v/>
      </c>
      <c r="AB394" s="15">
        <f>IF(A394="","",IF(W394="","UR",IF(V394="","UR",V394)))</f>
        <v/>
      </c>
      <c r="AC394" s="16" t="n"/>
      <c r="AD394" s="16" t="n"/>
      <c r="AE394" s="16" t="n"/>
    </row>
    <row r="395">
      <c r="A395" s="15">
        <f>IF(D395="","",PROJ&amp;"-"&amp;B395&amp;"-"&amp;C395&amp;"-"&amp;TEXT(D395,"0000"))</f>
        <v/>
      </c>
      <c r="B395" s="16" t="n"/>
      <c r="C395" s="16" t="n"/>
      <c r="D395" s="16" t="n"/>
      <c r="E395" s="17" t="n"/>
      <c r="F395" s="15">
        <f>IF(A395="","",IF(E395=_xlfn.MAXIFS('Register'!$E$6:$E$505,'Register'!$A$6:$A$505,A395),"Y","N"))</f>
        <v/>
      </c>
      <c r="G395" s="15">
        <f>IF(A395="","",COUNTIF('Register'!$A$6:$A$505,A395))</f>
        <v/>
      </c>
      <c r="H395" s="16" t="n"/>
      <c r="I395" s="16" t="n"/>
      <c r="J395" s="16" t="n"/>
      <c r="K395" s="16" t="n"/>
      <c r="L395" s="16" t="n"/>
      <c r="M395" s="16" t="n"/>
      <c r="N395" s="18" t="n"/>
      <c r="O395" s="16" t="n"/>
      <c r="P395" s="19">
        <f>IF(OR(N395="",O395=""),"",N395-O395-TA_SUB)</f>
        <v/>
      </c>
      <c r="Q395" s="18" t="n"/>
      <c r="R395" s="16" t="n"/>
      <c r="S395" s="18" t="n"/>
      <c r="T395" s="18" t="n"/>
      <c r="U395" s="16" t="n"/>
      <c r="V395" s="16" t="n"/>
      <c r="W395" s="18" t="n"/>
      <c r="X395" s="19">
        <f>IF(Q395="","",Q395+TA_SUB)</f>
        <v/>
      </c>
      <c r="Y395" s="15">
        <f>IF(Q395="","",IF(W395="",DATADATE,W395)-Q395)</f>
        <v/>
      </c>
      <c r="Z395" s="15">
        <f>IF(OR(X395="",W395&lt;&gt;""),"",IF(DATADATE&gt;X395,"OVERDUE",""))</f>
        <v/>
      </c>
      <c r="AA395" s="15">
        <f>IF(OR(W395="",X395=""),"",IF(W395&lt;=X395,"On time","Late"))</f>
        <v/>
      </c>
      <c r="AB395" s="15">
        <f>IF(A395="","",IF(W395="","UR",IF(V395="","UR",V395)))</f>
        <v/>
      </c>
      <c r="AC395" s="16" t="n"/>
      <c r="AD395" s="16" t="n"/>
      <c r="AE395" s="16" t="n"/>
    </row>
    <row r="396">
      <c r="A396" s="15">
        <f>IF(D396="","",PROJ&amp;"-"&amp;B396&amp;"-"&amp;C396&amp;"-"&amp;TEXT(D396,"0000"))</f>
        <v/>
      </c>
      <c r="B396" s="16" t="n"/>
      <c r="C396" s="16" t="n"/>
      <c r="D396" s="16" t="n"/>
      <c r="E396" s="17" t="n"/>
      <c r="F396" s="15">
        <f>IF(A396="","",IF(E396=_xlfn.MAXIFS('Register'!$E$6:$E$505,'Register'!$A$6:$A$505,A396),"Y","N"))</f>
        <v/>
      </c>
      <c r="G396" s="15">
        <f>IF(A396="","",COUNTIF('Register'!$A$6:$A$505,A396))</f>
        <v/>
      </c>
      <c r="H396" s="16" t="n"/>
      <c r="I396" s="16" t="n"/>
      <c r="J396" s="16" t="n"/>
      <c r="K396" s="16" t="n"/>
      <c r="L396" s="16" t="n"/>
      <c r="M396" s="16" t="n"/>
      <c r="N396" s="18" t="n"/>
      <c r="O396" s="16" t="n"/>
      <c r="P396" s="19">
        <f>IF(OR(N396="",O396=""),"",N396-O396-TA_SUB)</f>
        <v/>
      </c>
      <c r="Q396" s="18" t="n"/>
      <c r="R396" s="16" t="n"/>
      <c r="S396" s="18" t="n"/>
      <c r="T396" s="18" t="n"/>
      <c r="U396" s="16" t="n"/>
      <c r="V396" s="16" t="n"/>
      <c r="W396" s="18" t="n"/>
      <c r="X396" s="19">
        <f>IF(Q396="","",Q396+TA_SUB)</f>
        <v/>
      </c>
      <c r="Y396" s="15">
        <f>IF(Q396="","",IF(W396="",DATADATE,W396)-Q396)</f>
        <v/>
      </c>
      <c r="Z396" s="15">
        <f>IF(OR(X396="",W396&lt;&gt;""),"",IF(DATADATE&gt;X396,"OVERDUE",""))</f>
        <v/>
      </c>
      <c r="AA396" s="15">
        <f>IF(OR(W396="",X396=""),"",IF(W396&lt;=X396,"On time","Late"))</f>
        <v/>
      </c>
      <c r="AB396" s="15">
        <f>IF(A396="","",IF(W396="","UR",IF(V396="","UR",V396)))</f>
        <v/>
      </c>
      <c r="AC396" s="16" t="n"/>
      <c r="AD396" s="16" t="n"/>
      <c r="AE396" s="16" t="n"/>
    </row>
    <row r="397">
      <c r="A397" s="15">
        <f>IF(D397="","",PROJ&amp;"-"&amp;B397&amp;"-"&amp;C397&amp;"-"&amp;TEXT(D397,"0000"))</f>
        <v/>
      </c>
      <c r="B397" s="16" t="n"/>
      <c r="C397" s="16" t="n"/>
      <c r="D397" s="16" t="n"/>
      <c r="E397" s="17" t="n"/>
      <c r="F397" s="15">
        <f>IF(A397="","",IF(E397=_xlfn.MAXIFS('Register'!$E$6:$E$505,'Register'!$A$6:$A$505,A397),"Y","N"))</f>
        <v/>
      </c>
      <c r="G397" s="15">
        <f>IF(A397="","",COUNTIF('Register'!$A$6:$A$505,A397))</f>
        <v/>
      </c>
      <c r="H397" s="16" t="n"/>
      <c r="I397" s="16" t="n"/>
      <c r="J397" s="16" t="n"/>
      <c r="K397" s="16" t="n"/>
      <c r="L397" s="16" t="n"/>
      <c r="M397" s="16" t="n"/>
      <c r="N397" s="18" t="n"/>
      <c r="O397" s="16" t="n"/>
      <c r="P397" s="19">
        <f>IF(OR(N397="",O397=""),"",N397-O397-TA_SUB)</f>
        <v/>
      </c>
      <c r="Q397" s="18" t="n"/>
      <c r="R397" s="16" t="n"/>
      <c r="S397" s="18" t="n"/>
      <c r="T397" s="18" t="n"/>
      <c r="U397" s="16" t="n"/>
      <c r="V397" s="16" t="n"/>
      <c r="W397" s="18" t="n"/>
      <c r="X397" s="19">
        <f>IF(Q397="","",Q397+TA_SUB)</f>
        <v/>
      </c>
      <c r="Y397" s="15">
        <f>IF(Q397="","",IF(W397="",DATADATE,W397)-Q397)</f>
        <v/>
      </c>
      <c r="Z397" s="15">
        <f>IF(OR(X397="",W397&lt;&gt;""),"",IF(DATADATE&gt;X397,"OVERDUE",""))</f>
        <v/>
      </c>
      <c r="AA397" s="15">
        <f>IF(OR(W397="",X397=""),"",IF(W397&lt;=X397,"On time","Late"))</f>
        <v/>
      </c>
      <c r="AB397" s="15">
        <f>IF(A397="","",IF(W397="","UR",IF(V397="","UR",V397)))</f>
        <v/>
      </c>
      <c r="AC397" s="16" t="n"/>
      <c r="AD397" s="16" t="n"/>
      <c r="AE397" s="16" t="n"/>
    </row>
    <row r="398">
      <c r="A398" s="15">
        <f>IF(D398="","",PROJ&amp;"-"&amp;B398&amp;"-"&amp;C398&amp;"-"&amp;TEXT(D398,"0000"))</f>
        <v/>
      </c>
      <c r="B398" s="16" t="n"/>
      <c r="C398" s="16" t="n"/>
      <c r="D398" s="16" t="n"/>
      <c r="E398" s="17" t="n"/>
      <c r="F398" s="15">
        <f>IF(A398="","",IF(E398=_xlfn.MAXIFS('Register'!$E$6:$E$505,'Register'!$A$6:$A$505,A398),"Y","N"))</f>
        <v/>
      </c>
      <c r="G398" s="15">
        <f>IF(A398="","",COUNTIF('Register'!$A$6:$A$505,A398))</f>
        <v/>
      </c>
      <c r="H398" s="16" t="n"/>
      <c r="I398" s="16" t="n"/>
      <c r="J398" s="16" t="n"/>
      <c r="K398" s="16" t="n"/>
      <c r="L398" s="16" t="n"/>
      <c r="M398" s="16" t="n"/>
      <c r="N398" s="18" t="n"/>
      <c r="O398" s="16" t="n"/>
      <c r="P398" s="19">
        <f>IF(OR(N398="",O398=""),"",N398-O398-TA_SUB)</f>
        <v/>
      </c>
      <c r="Q398" s="18" t="n"/>
      <c r="R398" s="16" t="n"/>
      <c r="S398" s="18" t="n"/>
      <c r="T398" s="18" t="n"/>
      <c r="U398" s="16" t="n"/>
      <c r="V398" s="16" t="n"/>
      <c r="W398" s="18" t="n"/>
      <c r="X398" s="19">
        <f>IF(Q398="","",Q398+TA_SUB)</f>
        <v/>
      </c>
      <c r="Y398" s="15">
        <f>IF(Q398="","",IF(W398="",DATADATE,W398)-Q398)</f>
        <v/>
      </c>
      <c r="Z398" s="15">
        <f>IF(OR(X398="",W398&lt;&gt;""),"",IF(DATADATE&gt;X398,"OVERDUE",""))</f>
        <v/>
      </c>
      <c r="AA398" s="15">
        <f>IF(OR(W398="",X398=""),"",IF(W398&lt;=X398,"On time","Late"))</f>
        <v/>
      </c>
      <c r="AB398" s="15">
        <f>IF(A398="","",IF(W398="","UR",IF(V398="","UR",V398)))</f>
        <v/>
      </c>
      <c r="AC398" s="16" t="n"/>
      <c r="AD398" s="16" t="n"/>
      <c r="AE398" s="16" t="n"/>
    </row>
    <row r="399">
      <c r="A399" s="15">
        <f>IF(D399="","",PROJ&amp;"-"&amp;B399&amp;"-"&amp;C399&amp;"-"&amp;TEXT(D399,"0000"))</f>
        <v/>
      </c>
      <c r="B399" s="16" t="n"/>
      <c r="C399" s="16" t="n"/>
      <c r="D399" s="16" t="n"/>
      <c r="E399" s="17" t="n"/>
      <c r="F399" s="15">
        <f>IF(A399="","",IF(E399=_xlfn.MAXIFS('Register'!$E$6:$E$505,'Register'!$A$6:$A$505,A399),"Y","N"))</f>
        <v/>
      </c>
      <c r="G399" s="15">
        <f>IF(A399="","",COUNTIF('Register'!$A$6:$A$505,A399))</f>
        <v/>
      </c>
      <c r="H399" s="16" t="n"/>
      <c r="I399" s="16" t="n"/>
      <c r="J399" s="16" t="n"/>
      <c r="K399" s="16" t="n"/>
      <c r="L399" s="16" t="n"/>
      <c r="M399" s="16" t="n"/>
      <c r="N399" s="18" t="n"/>
      <c r="O399" s="16" t="n"/>
      <c r="P399" s="19">
        <f>IF(OR(N399="",O399=""),"",N399-O399-TA_SUB)</f>
        <v/>
      </c>
      <c r="Q399" s="18" t="n"/>
      <c r="R399" s="16" t="n"/>
      <c r="S399" s="18" t="n"/>
      <c r="T399" s="18" t="n"/>
      <c r="U399" s="16" t="n"/>
      <c r="V399" s="16" t="n"/>
      <c r="W399" s="18" t="n"/>
      <c r="X399" s="19">
        <f>IF(Q399="","",Q399+TA_SUB)</f>
        <v/>
      </c>
      <c r="Y399" s="15">
        <f>IF(Q399="","",IF(W399="",DATADATE,W399)-Q399)</f>
        <v/>
      </c>
      <c r="Z399" s="15">
        <f>IF(OR(X399="",W399&lt;&gt;""),"",IF(DATADATE&gt;X399,"OVERDUE",""))</f>
        <v/>
      </c>
      <c r="AA399" s="15">
        <f>IF(OR(W399="",X399=""),"",IF(W399&lt;=X399,"On time","Late"))</f>
        <v/>
      </c>
      <c r="AB399" s="15">
        <f>IF(A399="","",IF(W399="","UR",IF(V399="","UR",V399)))</f>
        <v/>
      </c>
      <c r="AC399" s="16" t="n"/>
      <c r="AD399" s="16" t="n"/>
      <c r="AE399" s="16" t="n"/>
    </row>
    <row r="400">
      <c r="A400" s="15">
        <f>IF(D400="","",PROJ&amp;"-"&amp;B400&amp;"-"&amp;C400&amp;"-"&amp;TEXT(D400,"0000"))</f>
        <v/>
      </c>
      <c r="B400" s="16" t="n"/>
      <c r="C400" s="16" t="n"/>
      <c r="D400" s="16" t="n"/>
      <c r="E400" s="17" t="n"/>
      <c r="F400" s="15">
        <f>IF(A400="","",IF(E400=_xlfn.MAXIFS('Register'!$E$6:$E$505,'Register'!$A$6:$A$505,A400),"Y","N"))</f>
        <v/>
      </c>
      <c r="G400" s="15">
        <f>IF(A400="","",COUNTIF('Register'!$A$6:$A$505,A400))</f>
        <v/>
      </c>
      <c r="H400" s="16" t="n"/>
      <c r="I400" s="16" t="n"/>
      <c r="J400" s="16" t="n"/>
      <c r="K400" s="16" t="n"/>
      <c r="L400" s="16" t="n"/>
      <c r="M400" s="16" t="n"/>
      <c r="N400" s="18" t="n"/>
      <c r="O400" s="16" t="n"/>
      <c r="P400" s="19">
        <f>IF(OR(N400="",O400=""),"",N400-O400-TA_SUB)</f>
        <v/>
      </c>
      <c r="Q400" s="18" t="n"/>
      <c r="R400" s="16" t="n"/>
      <c r="S400" s="18" t="n"/>
      <c r="T400" s="18" t="n"/>
      <c r="U400" s="16" t="n"/>
      <c r="V400" s="16" t="n"/>
      <c r="W400" s="18" t="n"/>
      <c r="X400" s="19">
        <f>IF(Q400="","",Q400+TA_SUB)</f>
        <v/>
      </c>
      <c r="Y400" s="15">
        <f>IF(Q400="","",IF(W400="",DATADATE,W400)-Q400)</f>
        <v/>
      </c>
      <c r="Z400" s="15">
        <f>IF(OR(X400="",W400&lt;&gt;""),"",IF(DATADATE&gt;X400,"OVERDUE",""))</f>
        <v/>
      </c>
      <c r="AA400" s="15">
        <f>IF(OR(W400="",X400=""),"",IF(W400&lt;=X400,"On time","Late"))</f>
        <v/>
      </c>
      <c r="AB400" s="15">
        <f>IF(A400="","",IF(W400="","UR",IF(V400="","UR",V400)))</f>
        <v/>
      </c>
      <c r="AC400" s="16" t="n"/>
      <c r="AD400" s="16" t="n"/>
      <c r="AE400" s="16" t="n"/>
    </row>
    <row r="401">
      <c r="A401" s="15">
        <f>IF(D401="","",PROJ&amp;"-"&amp;B401&amp;"-"&amp;C401&amp;"-"&amp;TEXT(D401,"0000"))</f>
        <v/>
      </c>
      <c r="B401" s="16" t="n"/>
      <c r="C401" s="16" t="n"/>
      <c r="D401" s="16" t="n"/>
      <c r="E401" s="17" t="n"/>
      <c r="F401" s="15">
        <f>IF(A401="","",IF(E401=_xlfn.MAXIFS('Register'!$E$6:$E$505,'Register'!$A$6:$A$505,A401),"Y","N"))</f>
        <v/>
      </c>
      <c r="G401" s="15">
        <f>IF(A401="","",COUNTIF('Register'!$A$6:$A$505,A401))</f>
        <v/>
      </c>
      <c r="H401" s="16" t="n"/>
      <c r="I401" s="16" t="n"/>
      <c r="J401" s="16" t="n"/>
      <c r="K401" s="16" t="n"/>
      <c r="L401" s="16" t="n"/>
      <c r="M401" s="16" t="n"/>
      <c r="N401" s="18" t="n"/>
      <c r="O401" s="16" t="n"/>
      <c r="P401" s="19">
        <f>IF(OR(N401="",O401=""),"",N401-O401-TA_SUB)</f>
        <v/>
      </c>
      <c r="Q401" s="18" t="n"/>
      <c r="R401" s="16" t="n"/>
      <c r="S401" s="18" t="n"/>
      <c r="T401" s="18" t="n"/>
      <c r="U401" s="16" t="n"/>
      <c r="V401" s="16" t="n"/>
      <c r="W401" s="18" t="n"/>
      <c r="X401" s="19">
        <f>IF(Q401="","",Q401+TA_SUB)</f>
        <v/>
      </c>
      <c r="Y401" s="15">
        <f>IF(Q401="","",IF(W401="",DATADATE,W401)-Q401)</f>
        <v/>
      </c>
      <c r="Z401" s="15">
        <f>IF(OR(X401="",W401&lt;&gt;""),"",IF(DATADATE&gt;X401,"OVERDUE",""))</f>
        <v/>
      </c>
      <c r="AA401" s="15">
        <f>IF(OR(W401="",X401=""),"",IF(W401&lt;=X401,"On time","Late"))</f>
        <v/>
      </c>
      <c r="AB401" s="15">
        <f>IF(A401="","",IF(W401="","UR",IF(V401="","UR",V401)))</f>
        <v/>
      </c>
      <c r="AC401" s="16" t="n"/>
      <c r="AD401" s="16" t="n"/>
      <c r="AE401" s="16" t="n"/>
    </row>
    <row r="402">
      <c r="A402" s="15">
        <f>IF(D402="","",PROJ&amp;"-"&amp;B402&amp;"-"&amp;C402&amp;"-"&amp;TEXT(D402,"0000"))</f>
        <v/>
      </c>
      <c r="B402" s="16" t="n"/>
      <c r="C402" s="16" t="n"/>
      <c r="D402" s="16" t="n"/>
      <c r="E402" s="17" t="n"/>
      <c r="F402" s="15">
        <f>IF(A402="","",IF(E402=_xlfn.MAXIFS('Register'!$E$6:$E$505,'Register'!$A$6:$A$505,A402),"Y","N"))</f>
        <v/>
      </c>
      <c r="G402" s="15">
        <f>IF(A402="","",COUNTIF('Register'!$A$6:$A$505,A402))</f>
        <v/>
      </c>
      <c r="H402" s="16" t="n"/>
      <c r="I402" s="16" t="n"/>
      <c r="J402" s="16" t="n"/>
      <c r="K402" s="16" t="n"/>
      <c r="L402" s="16" t="n"/>
      <c r="M402" s="16" t="n"/>
      <c r="N402" s="18" t="n"/>
      <c r="O402" s="16" t="n"/>
      <c r="P402" s="19">
        <f>IF(OR(N402="",O402=""),"",N402-O402-TA_SUB)</f>
        <v/>
      </c>
      <c r="Q402" s="18" t="n"/>
      <c r="R402" s="16" t="n"/>
      <c r="S402" s="18" t="n"/>
      <c r="T402" s="18" t="n"/>
      <c r="U402" s="16" t="n"/>
      <c r="V402" s="16" t="n"/>
      <c r="W402" s="18" t="n"/>
      <c r="X402" s="19">
        <f>IF(Q402="","",Q402+TA_SUB)</f>
        <v/>
      </c>
      <c r="Y402" s="15">
        <f>IF(Q402="","",IF(W402="",DATADATE,W402)-Q402)</f>
        <v/>
      </c>
      <c r="Z402" s="15">
        <f>IF(OR(X402="",W402&lt;&gt;""),"",IF(DATADATE&gt;X402,"OVERDUE",""))</f>
        <v/>
      </c>
      <c r="AA402" s="15">
        <f>IF(OR(W402="",X402=""),"",IF(W402&lt;=X402,"On time","Late"))</f>
        <v/>
      </c>
      <c r="AB402" s="15">
        <f>IF(A402="","",IF(W402="","UR",IF(V402="","UR",V402)))</f>
        <v/>
      </c>
      <c r="AC402" s="16" t="n"/>
      <c r="AD402" s="16" t="n"/>
      <c r="AE402" s="16" t="n"/>
    </row>
    <row r="403">
      <c r="A403" s="15">
        <f>IF(D403="","",PROJ&amp;"-"&amp;B403&amp;"-"&amp;C403&amp;"-"&amp;TEXT(D403,"0000"))</f>
        <v/>
      </c>
      <c r="B403" s="16" t="n"/>
      <c r="C403" s="16" t="n"/>
      <c r="D403" s="16" t="n"/>
      <c r="E403" s="17" t="n"/>
      <c r="F403" s="15">
        <f>IF(A403="","",IF(E403=_xlfn.MAXIFS('Register'!$E$6:$E$505,'Register'!$A$6:$A$505,A403),"Y","N"))</f>
        <v/>
      </c>
      <c r="G403" s="15">
        <f>IF(A403="","",COUNTIF('Register'!$A$6:$A$505,A403))</f>
        <v/>
      </c>
      <c r="H403" s="16" t="n"/>
      <c r="I403" s="16" t="n"/>
      <c r="J403" s="16" t="n"/>
      <c r="K403" s="16" t="n"/>
      <c r="L403" s="16" t="n"/>
      <c r="M403" s="16" t="n"/>
      <c r="N403" s="18" t="n"/>
      <c r="O403" s="16" t="n"/>
      <c r="P403" s="19">
        <f>IF(OR(N403="",O403=""),"",N403-O403-TA_SUB)</f>
        <v/>
      </c>
      <c r="Q403" s="18" t="n"/>
      <c r="R403" s="16" t="n"/>
      <c r="S403" s="18" t="n"/>
      <c r="T403" s="18" t="n"/>
      <c r="U403" s="16" t="n"/>
      <c r="V403" s="16" t="n"/>
      <c r="W403" s="18" t="n"/>
      <c r="X403" s="19">
        <f>IF(Q403="","",Q403+TA_SUB)</f>
        <v/>
      </c>
      <c r="Y403" s="15">
        <f>IF(Q403="","",IF(W403="",DATADATE,W403)-Q403)</f>
        <v/>
      </c>
      <c r="Z403" s="15">
        <f>IF(OR(X403="",W403&lt;&gt;""),"",IF(DATADATE&gt;X403,"OVERDUE",""))</f>
        <v/>
      </c>
      <c r="AA403" s="15">
        <f>IF(OR(W403="",X403=""),"",IF(W403&lt;=X403,"On time","Late"))</f>
        <v/>
      </c>
      <c r="AB403" s="15">
        <f>IF(A403="","",IF(W403="","UR",IF(V403="","UR",V403)))</f>
        <v/>
      </c>
      <c r="AC403" s="16" t="n"/>
      <c r="AD403" s="16" t="n"/>
      <c r="AE403" s="16" t="n"/>
    </row>
    <row r="404">
      <c r="A404" s="15">
        <f>IF(D404="","",PROJ&amp;"-"&amp;B404&amp;"-"&amp;C404&amp;"-"&amp;TEXT(D404,"0000"))</f>
        <v/>
      </c>
      <c r="B404" s="16" t="n"/>
      <c r="C404" s="16" t="n"/>
      <c r="D404" s="16" t="n"/>
      <c r="E404" s="17" t="n"/>
      <c r="F404" s="15">
        <f>IF(A404="","",IF(E404=_xlfn.MAXIFS('Register'!$E$6:$E$505,'Register'!$A$6:$A$505,A404),"Y","N"))</f>
        <v/>
      </c>
      <c r="G404" s="15">
        <f>IF(A404="","",COUNTIF('Register'!$A$6:$A$505,A404))</f>
        <v/>
      </c>
      <c r="H404" s="16" t="n"/>
      <c r="I404" s="16" t="n"/>
      <c r="J404" s="16" t="n"/>
      <c r="K404" s="16" t="n"/>
      <c r="L404" s="16" t="n"/>
      <c r="M404" s="16" t="n"/>
      <c r="N404" s="18" t="n"/>
      <c r="O404" s="16" t="n"/>
      <c r="P404" s="19">
        <f>IF(OR(N404="",O404=""),"",N404-O404-TA_SUB)</f>
        <v/>
      </c>
      <c r="Q404" s="18" t="n"/>
      <c r="R404" s="16" t="n"/>
      <c r="S404" s="18" t="n"/>
      <c r="T404" s="18" t="n"/>
      <c r="U404" s="16" t="n"/>
      <c r="V404" s="16" t="n"/>
      <c r="W404" s="18" t="n"/>
      <c r="X404" s="19">
        <f>IF(Q404="","",Q404+TA_SUB)</f>
        <v/>
      </c>
      <c r="Y404" s="15">
        <f>IF(Q404="","",IF(W404="",DATADATE,W404)-Q404)</f>
        <v/>
      </c>
      <c r="Z404" s="15">
        <f>IF(OR(X404="",W404&lt;&gt;""),"",IF(DATADATE&gt;X404,"OVERDUE",""))</f>
        <v/>
      </c>
      <c r="AA404" s="15">
        <f>IF(OR(W404="",X404=""),"",IF(W404&lt;=X404,"On time","Late"))</f>
        <v/>
      </c>
      <c r="AB404" s="15">
        <f>IF(A404="","",IF(W404="","UR",IF(V404="","UR",V404)))</f>
        <v/>
      </c>
      <c r="AC404" s="16" t="n"/>
      <c r="AD404" s="16" t="n"/>
      <c r="AE404" s="16" t="n"/>
    </row>
    <row r="405">
      <c r="A405" s="15">
        <f>IF(D405="","",PROJ&amp;"-"&amp;B405&amp;"-"&amp;C405&amp;"-"&amp;TEXT(D405,"0000"))</f>
        <v/>
      </c>
      <c r="B405" s="16" t="n"/>
      <c r="C405" s="16" t="n"/>
      <c r="D405" s="16" t="n"/>
      <c r="E405" s="17" t="n"/>
      <c r="F405" s="15">
        <f>IF(A405="","",IF(E405=_xlfn.MAXIFS('Register'!$E$6:$E$505,'Register'!$A$6:$A$505,A405),"Y","N"))</f>
        <v/>
      </c>
      <c r="G405" s="15">
        <f>IF(A405="","",COUNTIF('Register'!$A$6:$A$505,A405))</f>
        <v/>
      </c>
      <c r="H405" s="16" t="n"/>
      <c r="I405" s="16" t="n"/>
      <c r="J405" s="16" t="n"/>
      <c r="K405" s="16" t="n"/>
      <c r="L405" s="16" t="n"/>
      <c r="M405" s="16" t="n"/>
      <c r="N405" s="18" t="n"/>
      <c r="O405" s="16" t="n"/>
      <c r="P405" s="19">
        <f>IF(OR(N405="",O405=""),"",N405-O405-TA_SUB)</f>
        <v/>
      </c>
      <c r="Q405" s="18" t="n"/>
      <c r="R405" s="16" t="n"/>
      <c r="S405" s="18" t="n"/>
      <c r="T405" s="18" t="n"/>
      <c r="U405" s="16" t="n"/>
      <c r="V405" s="16" t="n"/>
      <c r="W405" s="18" t="n"/>
      <c r="X405" s="19">
        <f>IF(Q405="","",Q405+TA_SUB)</f>
        <v/>
      </c>
      <c r="Y405" s="15">
        <f>IF(Q405="","",IF(W405="",DATADATE,W405)-Q405)</f>
        <v/>
      </c>
      <c r="Z405" s="15">
        <f>IF(OR(X405="",W405&lt;&gt;""),"",IF(DATADATE&gt;X405,"OVERDUE",""))</f>
        <v/>
      </c>
      <c r="AA405" s="15">
        <f>IF(OR(W405="",X405=""),"",IF(W405&lt;=X405,"On time","Late"))</f>
        <v/>
      </c>
      <c r="AB405" s="15">
        <f>IF(A405="","",IF(W405="","UR",IF(V405="","UR",V405)))</f>
        <v/>
      </c>
      <c r="AC405" s="16" t="n"/>
      <c r="AD405" s="16" t="n"/>
      <c r="AE405" s="16" t="n"/>
    </row>
    <row r="406">
      <c r="A406" s="15">
        <f>IF(D406="","",PROJ&amp;"-"&amp;B406&amp;"-"&amp;C406&amp;"-"&amp;TEXT(D406,"0000"))</f>
        <v/>
      </c>
      <c r="B406" s="16" t="n"/>
      <c r="C406" s="16" t="n"/>
      <c r="D406" s="16" t="n"/>
      <c r="E406" s="17" t="n"/>
      <c r="F406" s="15">
        <f>IF(A406="","",IF(E406=_xlfn.MAXIFS('Register'!$E$6:$E$505,'Register'!$A$6:$A$505,A406),"Y","N"))</f>
        <v/>
      </c>
      <c r="G406" s="15">
        <f>IF(A406="","",COUNTIF('Register'!$A$6:$A$505,A406))</f>
        <v/>
      </c>
      <c r="H406" s="16" t="n"/>
      <c r="I406" s="16" t="n"/>
      <c r="J406" s="16" t="n"/>
      <c r="K406" s="16" t="n"/>
      <c r="L406" s="16" t="n"/>
      <c r="M406" s="16" t="n"/>
      <c r="N406" s="18" t="n"/>
      <c r="O406" s="16" t="n"/>
      <c r="P406" s="19">
        <f>IF(OR(N406="",O406=""),"",N406-O406-TA_SUB)</f>
        <v/>
      </c>
      <c r="Q406" s="18" t="n"/>
      <c r="R406" s="16" t="n"/>
      <c r="S406" s="18" t="n"/>
      <c r="T406" s="18" t="n"/>
      <c r="U406" s="16" t="n"/>
      <c r="V406" s="16" t="n"/>
      <c r="W406" s="18" t="n"/>
      <c r="X406" s="19">
        <f>IF(Q406="","",Q406+TA_SUB)</f>
        <v/>
      </c>
      <c r="Y406" s="15">
        <f>IF(Q406="","",IF(W406="",DATADATE,W406)-Q406)</f>
        <v/>
      </c>
      <c r="Z406" s="15">
        <f>IF(OR(X406="",W406&lt;&gt;""),"",IF(DATADATE&gt;X406,"OVERDUE",""))</f>
        <v/>
      </c>
      <c r="AA406" s="15">
        <f>IF(OR(W406="",X406=""),"",IF(W406&lt;=X406,"On time","Late"))</f>
        <v/>
      </c>
      <c r="AB406" s="15">
        <f>IF(A406="","",IF(W406="","UR",IF(V406="","UR",V406)))</f>
        <v/>
      </c>
      <c r="AC406" s="16" t="n"/>
      <c r="AD406" s="16" t="n"/>
      <c r="AE406" s="16" t="n"/>
    </row>
    <row r="407">
      <c r="A407" s="15">
        <f>IF(D407="","",PROJ&amp;"-"&amp;B407&amp;"-"&amp;C407&amp;"-"&amp;TEXT(D407,"0000"))</f>
        <v/>
      </c>
      <c r="B407" s="16" t="n"/>
      <c r="C407" s="16" t="n"/>
      <c r="D407" s="16" t="n"/>
      <c r="E407" s="17" t="n"/>
      <c r="F407" s="15">
        <f>IF(A407="","",IF(E407=_xlfn.MAXIFS('Register'!$E$6:$E$505,'Register'!$A$6:$A$505,A407),"Y","N"))</f>
        <v/>
      </c>
      <c r="G407" s="15">
        <f>IF(A407="","",COUNTIF('Register'!$A$6:$A$505,A407))</f>
        <v/>
      </c>
      <c r="H407" s="16" t="n"/>
      <c r="I407" s="16" t="n"/>
      <c r="J407" s="16" t="n"/>
      <c r="K407" s="16" t="n"/>
      <c r="L407" s="16" t="n"/>
      <c r="M407" s="16" t="n"/>
      <c r="N407" s="18" t="n"/>
      <c r="O407" s="16" t="n"/>
      <c r="P407" s="19">
        <f>IF(OR(N407="",O407=""),"",N407-O407-TA_SUB)</f>
        <v/>
      </c>
      <c r="Q407" s="18" t="n"/>
      <c r="R407" s="16" t="n"/>
      <c r="S407" s="18" t="n"/>
      <c r="T407" s="18" t="n"/>
      <c r="U407" s="16" t="n"/>
      <c r="V407" s="16" t="n"/>
      <c r="W407" s="18" t="n"/>
      <c r="X407" s="19">
        <f>IF(Q407="","",Q407+TA_SUB)</f>
        <v/>
      </c>
      <c r="Y407" s="15">
        <f>IF(Q407="","",IF(W407="",DATADATE,W407)-Q407)</f>
        <v/>
      </c>
      <c r="Z407" s="15">
        <f>IF(OR(X407="",W407&lt;&gt;""),"",IF(DATADATE&gt;X407,"OVERDUE",""))</f>
        <v/>
      </c>
      <c r="AA407" s="15">
        <f>IF(OR(W407="",X407=""),"",IF(W407&lt;=X407,"On time","Late"))</f>
        <v/>
      </c>
      <c r="AB407" s="15">
        <f>IF(A407="","",IF(W407="","UR",IF(V407="","UR",V407)))</f>
        <v/>
      </c>
      <c r="AC407" s="16" t="n"/>
      <c r="AD407" s="16" t="n"/>
      <c r="AE407" s="16" t="n"/>
    </row>
    <row r="408">
      <c r="A408" s="15">
        <f>IF(D408="","",PROJ&amp;"-"&amp;B408&amp;"-"&amp;C408&amp;"-"&amp;TEXT(D408,"0000"))</f>
        <v/>
      </c>
      <c r="B408" s="16" t="n"/>
      <c r="C408" s="16" t="n"/>
      <c r="D408" s="16" t="n"/>
      <c r="E408" s="17" t="n"/>
      <c r="F408" s="15">
        <f>IF(A408="","",IF(E408=_xlfn.MAXIFS('Register'!$E$6:$E$505,'Register'!$A$6:$A$505,A408),"Y","N"))</f>
        <v/>
      </c>
      <c r="G408" s="15">
        <f>IF(A408="","",COUNTIF('Register'!$A$6:$A$505,A408))</f>
        <v/>
      </c>
      <c r="H408" s="16" t="n"/>
      <c r="I408" s="16" t="n"/>
      <c r="J408" s="16" t="n"/>
      <c r="K408" s="16" t="n"/>
      <c r="L408" s="16" t="n"/>
      <c r="M408" s="16" t="n"/>
      <c r="N408" s="18" t="n"/>
      <c r="O408" s="16" t="n"/>
      <c r="P408" s="19">
        <f>IF(OR(N408="",O408=""),"",N408-O408-TA_SUB)</f>
        <v/>
      </c>
      <c r="Q408" s="18" t="n"/>
      <c r="R408" s="16" t="n"/>
      <c r="S408" s="18" t="n"/>
      <c r="T408" s="18" t="n"/>
      <c r="U408" s="16" t="n"/>
      <c r="V408" s="16" t="n"/>
      <c r="W408" s="18" t="n"/>
      <c r="X408" s="19">
        <f>IF(Q408="","",Q408+TA_SUB)</f>
        <v/>
      </c>
      <c r="Y408" s="15">
        <f>IF(Q408="","",IF(W408="",DATADATE,W408)-Q408)</f>
        <v/>
      </c>
      <c r="Z408" s="15">
        <f>IF(OR(X408="",W408&lt;&gt;""),"",IF(DATADATE&gt;X408,"OVERDUE",""))</f>
        <v/>
      </c>
      <c r="AA408" s="15">
        <f>IF(OR(W408="",X408=""),"",IF(W408&lt;=X408,"On time","Late"))</f>
        <v/>
      </c>
      <c r="AB408" s="15">
        <f>IF(A408="","",IF(W408="","UR",IF(V408="","UR",V408)))</f>
        <v/>
      </c>
      <c r="AC408" s="16" t="n"/>
      <c r="AD408" s="16" t="n"/>
      <c r="AE408" s="16" t="n"/>
    </row>
    <row r="409">
      <c r="A409" s="15">
        <f>IF(D409="","",PROJ&amp;"-"&amp;B409&amp;"-"&amp;C409&amp;"-"&amp;TEXT(D409,"0000"))</f>
        <v/>
      </c>
      <c r="B409" s="16" t="n"/>
      <c r="C409" s="16" t="n"/>
      <c r="D409" s="16" t="n"/>
      <c r="E409" s="17" t="n"/>
      <c r="F409" s="15">
        <f>IF(A409="","",IF(E409=_xlfn.MAXIFS('Register'!$E$6:$E$505,'Register'!$A$6:$A$505,A409),"Y","N"))</f>
        <v/>
      </c>
      <c r="G409" s="15">
        <f>IF(A409="","",COUNTIF('Register'!$A$6:$A$505,A409))</f>
        <v/>
      </c>
      <c r="H409" s="16" t="n"/>
      <c r="I409" s="16" t="n"/>
      <c r="J409" s="16" t="n"/>
      <c r="K409" s="16" t="n"/>
      <c r="L409" s="16" t="n"/>
      <c r="M409" s="16" t="n"/>
      <c r="N409" s="18" t="n"/>
      <c r="O409" s="16" t="n"/>
      <c r="P409" s="19">
        <f>IF(OR(N409="",O409=""),"",N409-O409-TA_SUB)</f>
        <v/>
      </c>
      <c r="Q409" s="18" t="n"/>
      <c r="R409" s="16" t="n"/>
      <c r="S409" s="18" t="n"/>
      <c r="T409" s="18" t="n"/>
      <c r="U409" s="16" t="n"/>
      <c r="V409" s="16" t="n"/>
      <c r="W409" s="18" t="n"/>
      <c r="X409" s="19">
        <f>IF(Q409="","",Q409+TA_SUB)</f>
        <v/>
      </c>
      <c r="Y409" s="15">
        <f>IF(Q409="","",IF(W409="",DATADATE,W409)-Q409)</f>
        <v/>
      </c>
      <c r="Z409" s="15">
        <f>IF(OR(X409="",W409&lt;&gt;""),"",IF(DATADATE&gt;X409,"OVERDUE",""))</f>
        <v/>
      </c>
      <c r="AA409" s="15">
        <f>IF(OR(W409="",X409=""),"",IF(W409&lt;=X409,"On time","Late"))</f>
        <v/>
      </c>
      <c r="AB409" s="15">
        <f>IF(A409="","",IF(W409="","UR",IF(V409="","UR",V409)))</f>
        <v/>
      </c>
      <c r="AC409" s="16" t="n"/>
      <c r="AD409" s="16" t="n"/>
      <c r="AE409" s="16" t="n"/>
    </row>
    <row r="410">
      <c r="A410" s="15">
        <f>IF(D410="","",PROJ&amp;"-"&amp;B410&amp;"-"&amp;C410&amp;"-"&amp;TEXT(D410,"0000"))</f>
        <v/>
      </c>
      <c r="B410" s="16" t="n"/>
      <c r="C410" s="16" t="n"/>
      <c r="D410" s="16" t="n"/>
      <c r="E410" s="17" t="n"/>
      <c r="F410" s="15">
        <f>IF(A410="","",IF(E410=_xlfn.MAXIFS('Register'!$E$6:$E$505,'Register'!$A$6:$A$505,A410),"Y","N"))</f>
        <v/>
      </c>
      <c r="G410" s="15">
        <f>IF(A410="","",COUNTIF('Register'!$A$6:$A$505,A410))</f>
        <v/>
      </c>
      <c r="H410" s="16" t="n"/>
      <c r="I410" s="16" t="n"/>
      <c r="J410" s="16" t="n"/>
      <c r="K410" s="16" t="n"/>
      <c r="L410" s="16" t="n"/>
      <c r="M410" s="16" t="n"/>
      <c r="N410" s="18" t="n"/>
      <c r="O410" s="16" t="n"/>
      <c r="P410" s="19">
        <f>IF(OR(N410="",O410=""),"",N410-O410-TA_SUB)</f>
        <v/>
      </c>
      <c r="Q410" s="18" t="n"/>
      <c r="R410" s="16" t="n"/>
      <c r="S410" s="18" t="n"/>
      <c r="T410" s="18" t="n"/>
      <c r="U410" s="16" t="n"/>
      <c r="V410" s="16" t="n"/>
      <c r="W410" s="18" t="n"/>
      <c r="X410" s="19">
        <f>IF(Q410="","",Q410+TA_SUB)</f>
        <v/>
      </c>
      <c r="Y410" s="15">
        <f>IF(Q410="","",IF(W410="",DATADATE,W410)-Q410)</f>
        <v/>
      </c>
      <c r="Z410" s="15">
        <f>IF(OR(X410="",W410&lt;&gt;""),"",IF(DATADATE&gt;X410,"OVERDUE",""))</f>
        <v/>
      </c>
      <c r="AA410" s="15">
        <f>IF(OR(W410="",X410=""),"",IF(W410&lt;=X410,"On time","Late"))</f>
        <v/>
      </c>
      <c r="AB410" s="15">
        <f>IF(A410="","",IF(W410="","UR",IF(V410="","UR",V410)))</f>
        <v/>
      </c>
      <c r="AC410" s="16" t="n"/>
      <c r="AD410" s="16" t="n"/>
      <c r="AE410" s="16" t="n"/>
    </row>
    <row r="411">
      <c r="A411" s="15">
        <f>IF(D411="","",PROJ&amp;"-"&amp;B411&amp;"-"&amp;C411&amp;"-"&amp;TEXT(D411,"0000"))</f>
        <v/>
      </c>
      <c r="B411" s="16" t="n"/>
      <c r="C411" s="16" t="n"/>
      <c r="D411" s="16" t="n"/>
      <c r="E411" s="17" t="n"/>
      <c r="F411" s="15">
        <f>IF(A411="","",IF(E411=_xlfn.MAXIFS('Register'!$E$6:$E$505,'Register'!$A$6:$A$505,A411),"Y","N"))</f>
        <v/>
      </c>
      <c r="G411" s="15">
        <f>IF(A411="","",COUNTIF('Register'!$A$6:$A$505,A411))</f>
        <v/>
      </c>
      <c r="H411" s="16" t="n"/>
      <c r="I411" s="16" t="n"/>
      <c r="J411" s="16" t="n"/>
      <c r="K411" s="16" t="n"/>
      <c r="L411" s="16" t="n"/>
      <c r="M411" s="16" t="n"/>
      <c r="N411" s="18" t="n"/>
      <c r="O411" s="16" t="n"/>
      <c r="P411" s="19">
        <f>IF(OR(N411="",O411=""),"",N411-O411-TA_SUB)</f>
        <v/>
      </c>
      <c r="Q411" s="18" t="n"/>
      <c r="R411" s="16" t="n"/>
      <c r="S411" s="18" t="n"/>
      <c r="T411" s="18" t="n"/>
      <c r="U411" s="16" t="n"/>
      <c r="V411" s="16" t="n"/>
      <c r="W411" s="18" t="n"/>
      <c r="X411" s="19">
        <f>IF(Q411="","",Q411+TA_SUB)</f>
        <v/>
      </c>
      <c r="Y411" s="15">
        <f>IF(Q411="","",IF(W411="",DATADATE,W411)-Q411)</f>
        <v/>
      </c>
      <c r="Z411" s="15">
        <f>IF(OR(X411="",W411&lt;&gt;""),"",IF(DATADATE&gt;X411,"OVERDUE",""))</f>
        <v/>
      </c>
      <c r="AA411" s="15">
        <f>IF(OR(W411="",X411=""),"",IF(W411&lt;=X411,"On time","Late"))</f>
        <v/>
      </c>
      <c r="AB411" s="15">
        <f>IF(A411="","",IF(W411="","UR",IF(V411="","UR",V411)))</f>
        <v/>
      </c>
      <c r="AC411" s="16" t="n"/>
      <c r="AD411" s="16" t="n"/>
      <c r="AE411" s="16" t="n"/>
    </row>
    <row r="412">
      <c r="A412" s="15">
        <f>IF(D412="","",PROJ&amp;"-"&amp;B412&amp;"-"&amp;C412&amp;"-"&amp;TEXT(D412,"0000"))</f>
        <v/>
      </c>
      <c r="B412" s="16" t="n"/>
      <c r="C412" s="16" t="n"/>
      <c r="D412" s="16" t="n"/>
      <c r="E412" s="17" t="n"/>
      <c r="F412" s="15">
        <f>IF(A412="","",IF(E412=_xlfn.MAXIFS('Register'!$E$6:$E$505,'Register'!$A$6:$A$505,A412),"Y","N"))</f>
        <v/>
      </c>
      <c r="G412" s="15">
        <f>IF(A412="","",COUNTIF('Register'!$A$6:$A$505,A412))</f>
        <v/>
      </c>
      <c r="H412" s="16" t="n"/>
      <c r="I412" s="16" t="n"/>
      <c r="J412" s="16" t="n"/>
      <c r="K412" s="16" t="n"/>
      <c r="L412" s="16" t="n"/>
      <c r="M412" s="16" t="n"/>
      <c r="N412" s="18" t="n"/>
      <c r="O412" s="16" t="n"/>
      <c r="P412" s="19">
        <f>IF(OR(N412="",O412=""),"",N412-O412-TA_SUB)</f>
        <v/>
      </c>
      <c r="Q412" s="18" t="n"/>
      <c r="R412" s="16" t="n"/>
      <c r="S412" s="18" t="n"/>
      <c r="T412" s="18" t="n"/>
      <c r="U412" s="16" t="n"/>
      <c r="V412" s="16" t="n"/>
      <c r="W412" s="18" t="n"/>
      <c r="X412" s="19">
        <f>IF(Q412="","",Q412+TA_SUB)</f>
        <v/>
      </c>
      <c r="Y412" s="15">
        <f>IF(Q412="","",IF(W412="",DATADATE,W412)-Q412)</f>
        <v/>
      </c>
      <c r="Z412" s="15">
        <f>IF(OR(X412="",W412&lt;&gt;""),"",IF(DATADATE&gt;X412,"OVERDUE",""))</f>
        <v/>
      </c>
      <c r="AA412" s="15">
        <f>IF(OR(W412="",X412=""),"",IF(W412&lt;=X412,"On time","Late"))</f>
        <v/>
      </c>
      <c r="AB412" s="15">
        <f>IF(A412="","",IF(W412="","UR",IF(V412="","UR",V412)))</f>
        <v/>
      </c>
      <c r="AC412" s="16" t="n"/>
      <c r="AD412" s="16" t="n"/>
      <c r="AE412" s="16" t="n"/>
    </row>
    <row r="413">
      <c r="A413" s="15">
        <f>IF(D413="","",PROJ&amp;"-"&amp;B413&amp;"-"&amp;C413&amp;"-"&amp;TEXT(D413,"0000"))</f>
        <v/>
      </c>
      <c r="B413" s="16" t="n"/>
      <c r="C413" s="16" t="n"/>
      <c r="D413" s="16" t="n"/>
      <c r="E413" s="17" t="n"/>
      <c r="F413" s="15">
        <f>IF(A413="","",IF(E413=_xlfn.MAXIFS('Register'!$E$6:$E$505,'Register'!$A$6:$A$505,A413),"Y","N"))</f>
        <v/>
      </c>
      <c r="G413" s="15">
        <f>IF(A413="","",COUNTIF('Register'!$A$6:$A$505,A413))</f>
        <v/>
      </c>
      <c r="H413" s="16" t="n"/>
      <c r="I413" s="16" t="n"/>
      <c r="J413" s="16" t="n"/>
      <c r="K413" s="16" t="n"/>
      <c r="L413" s="16" t="n"/>
      <c r="M413" s="16" t="n"/>
      <c r="N413" s="18" t="n"/>
      <c r="O413" s="16" t="n"/>
      <c r="P413" s="19">
        <f>IF(OR(N413="",O413=""),"",N413-O413-TA_SUB)</f>
        <v/>
      </c>
      <c r="Q413" s="18" t="n"/>
      <c r="R413" s="16" t="n"/>
      <c r="S413" s="18" t="n"/>
      <c r="T413" s="18" t="n"/>
      <c r="U413" s="16" t="n"/>
      <c r="V413" s="16" t="n"/>
      <c r="W413" s="18" t="n"/>
      <c r="X413" s="19">
        <f>IF(Q413="","",Q413+TA_SUB)</f>
        <v/>
      </c>
      <c r="Y413" s="15">
        <f>IF(Q413="","",IF(W413="",DATADATE,W413)-Q413)</f>
        <v/>
      </c>
      <c r="Z413" s="15">
        <f>IF(OR(X413="",W413&lt;&gt;""),"",IF(DATADATE&gt;X413,"OVERDUE",""))</f>
        <v/>
      </c>
      <c r="AA413" s="15">
        <f>IF(OR(W413="",X413=""),"",IF(W413&lt;=X413,"On time","Late"))</f>
        <v/>
      </c>
      <c r="AB413" s="15">
        <f>IF(A413="","",IF(W413="","UR",IF(V413="","UR",V413)))</f>
        <v/>
      </c>
      <c r="AC413" s="16" t="n"/>
      <c r="AD413" s="16" t="n"/>
      <c r="AE413" s="16" t="n"/>
    </row>
    <row r="414">
      <c r="A414" s="15">
        <f>IF(D414="","",PROJ&amp;"-"&amp;B414&amp;"-"&amp;C414&amp;"-"&amp;TEXT(D414,"0000"))</f>
        <v/>
      </c>
      <c r="B414" s="16" t="n"/>
      <c r="C414" s="16" t="n"/>
      <c r="D414" s="16" t="n"/>
      <c r="E414" s="17" t="n"/>
      <c r="F414" s="15">
        <f>IF(A414="","",IF(E414=_xlfn.MAXIFS('Register'!$E$6:$E$505,'Register'!$A$6:$A$505,A414),"Y","N"))</f>
        <v/>
      </c>
      <c r="G414" s="15">
        <f>IF(A414="","",COUNTIF('Register'!$A$6:$A$505,A414))</f>
        <v/>
      </c>
      <c r="H414" s="16" t="n"/>
      <c r="I414" s="16" t="n"/>
      <c r="J414" s="16" t="n"/>
      <c r="K414" s="16" t="n"/>
      <c r="L414" s="16" t="n"/>
      <c r="M414" s="16" t="n"/>
      <c r="N414" s="18" t="n"/>
      <c r="O414" s="16" t="n"/>
      <c r="P414" s="19">
        <f>IF(OR(N414="",O414=""),"",N414-O414-TA_SUB)</f>
        <v/>
      </c>
      <c r="Q414" s="18" t="n"/>
      <c r="R414" s="16" t="n"/>
      <c r="S414" s="18" t="n"/>
      <c r="T414" s="18" t="n"/>
      <c r="U414" s="16" t="n"/>
      <c r="V414" s="16" t="n"/>
      <c r="W414" s="18" t="n"/>
      <c r="X414" s="19">
        <f>IF(Q414="","",Q414+TA_SUB)</f>
        <v/>
      </c>
      <c r="Y414" s="15">
        <f>IF(Q414="","",IF(W414="",DATADATE,W414)-Q414)</f>
        <v/>
      </c>
      <c r="Z414" s="15">
        <f>IF(OR(X414="",W414&lt;&gt;""),"",IF(DATADATE&gt;X414,"OVERDUE",""))</f>
        <v/>
      </c>
      <c r="AA414" s="15">
        <f>IF(OR(W414="",X414=""),"",IF(W414&lt;=X414,"On time","Late"))</f>
        <v/>
      </c>
      <c r="AB414" s="15">
        <f>IF(A414="","",IF(W414="","UR",IF(V414="","UR",V414)))</f>
        <v/>
      </c>
      <c r="AC414" s="16" t="n"/>
      <c r="AD414" s="16" t="n"/>
      <c r="AE414" s="16" t="n"/>
    </row>
    <row r="415">
      <c r="A415" s="15">
        <f>IF(D415="","",PROJ&amp;"-"&amp;B415&amp;"-"&amp;C415&amp;"-"&amp;TEXT(D415,"0000"))</f>
        <v/>
      </c>
      <c r="B415" s="16" t="n"/>
      <c r="C415" s="16" t="n"/>
      <c r="D415" s="16" t="n"/>
      <c r="E415" s="17" t="n"/>
      <c r="F415" s="15">
        <f>IF(A415="","",IF(E415=_xlfn.MAXIFS('Register'!$E$6:$E$505,'Register'!$A$6:$A$505,A415),"Y","N"))</f>
        <v/>
      </c>
      <c r="G415" s="15">
        <f>IF(A415="","",COUNTIF('Register'!$A$6:$A$505,A415))</f>
        <v/>
      </c>
      <c r="H415" s="16" t="n"/>
      <c r="I415" s="16" t="n"/>
      <c r="J415" s="16" t="n"/>
      <c r="K415" s="16" t="n"/>
      <c r="L415" s="16" t="n"/>
      <c r="M415" s="16" t="n"/>
      <c r="N415" s="18" t="n"/>
      <c r="O415" s="16" t="n"/>
      <c r="P415" s="19">
        <f>IF(OR(N415="",O415=""),"",N415-O415-TA_SUB)</f>
        <v/>
      </c>
      <c r="Q415" s="18" t="n"/>
      <c r="R415" s="16" t="n"/>
      <c r="S415" s="18" t="n"/>
      <c r="T415" s="18" t="n"/>
      <c r="U415" s="16" t="n"/>
      <c r="V415" s="16" t="n"/>
      <c r="W415" s="18" t="n"/>
      <c r="X415" s="19">
        <f>IF(Q415="","",Q415+TA_SUB)</f>
        <v/>
      </c>
      <c r="Y415" s="15">
        <f>IF(Q415="","",IF(W415="",DATADATE,W415)-Q415)</f>
        <v/>
      </c>
      <c r="Z415" s="15">
        <f>IF(OR(X415="",W415&lt;&gt;""),"",IF(DATADATE&gt;X415,"OVERDUE",""))</f>
        <v/>
      </c>
      <c r="AA415" s="15">
        <f>IF(OR(W415="",X415=""),"",IF(W415&lt;=X415,"On time","Late"))</f>
        <v/>
      </c>
      <c r="AB415" s="15">
        <f>IF(A415="","",IF(W415="","UR",IF(V415="","UR",V415)))</f>
        <v/>
      </c>
      <c r="AC415" s="16" t="n"/>
      <c r="AD415" s="16" t="n"/>
      <c r="AE415" s="16" t="n"/>
    </row>
    <row r="416">
      <c r="A416" s="15">
        <f>IF(D416="","",PROJ&amp;"-"&amp;B416&amp;"-"&amp;C416&amp;"-"&amp;TEXT(D416,"0000"))</f>
        <v/>
      </c>
      <c r="B416" s="16" t="n"/>
      <c r="C416" s="16" t="n"/>
      <c r="D416" s="16" t="n"/>
      <c r="E416" s="17" t="n"/>
      <c r="F416" s="15">
        <f>IF(A416="","",IF(E416=_xlfn.MAXIFS('Register'!$E$6:$E$505,'Register'!$A$6:$A$505,A416),"Y","N"))</f>
        <v/>
      </c>
      <c r="G416" s="15">
        <f>IF(A416="","",COUNTIF('Register'!$A$6:$A$505,A416))</f>
        <v/>
      </c>
      <c r="H416" s="16" t="n"/>
      <c r="I416" s="16" t="n"/>
      <c r="J416" s="16" t="n"/>
      <c r="K416" s="16" t="n"/>
      <c r="L416" s="16" t="n"/>
      <c r="M416" s="16" t="n"/>
      <c r="N416" s="18" t="n"/>
      <c r="O416" s="16" t="n"/>
      <c r="P416" s="19">
        <f>IF(OR(N416="",O416=""),"",N416-O416-TA_SUB)</f>
        <v/>
      </c>
      <c r="Q416" s="18" t="n"/>
      <c r="R416" s="16" t="n"/>
      <c r="S416" s="18" t="n"/>
      <c r="T416" s="18" t="n"/>
      <c r="U416" s="16" t="n"/>
      <c r="V416" s="16" t="n"/>
      <c r="W416" s="18" t="n"/>
      <c r="X416" s="19">
        <f>IF(Q416="","",Q416+TA_SUB)</f>
        <v/>
      </c>
      <c r="Y416" s="15">
        <f>IF(Q416="","",IF(W416="",DATADATE,W416)-Q416)</f>
        <v/>
      </c>
      <c r="Z416" s="15">
        <f>IF(OR(X416="",W416&lt;&gt;""),"",IF(DATADATE&gt;X416,"OVERDUE",""))</f>
        <v/>
      </c>
      <c r="AA416" s="15">
        <f>IF(OR(W416="",X416=""),"",IF(W416&lt;=X416,"On time","Late"))</f>
        <v/>
      </c>
      <c r="AB416" s="15">
        <f>IF(A416="","",IF(W416="","UR",IF(V416="","UR",V416)))</f>
        <v/>
      </c>
      <c r="AC416" s="16" t="n"/>
      <c r="AD416" s="16" t="n"/>
      <c r="AE416" s="16" t="n"/>
    </row>
    <row r="417">
      <c r="A417" s="15">
        <f>IF(D417="","",PROJ&amp;"-"&amp;B417&amp;"-"&amp;C417&amp;"-"&amp;TEXT(D417,"0000"))</f>
        <v/>
      </c>
      <c r="B417" s="16" t="n"/>
      <c r="C417" s="16" t="n"/>
      <c r="D417" s="16" t="n"/>
      <c r="E417" s="17" t="n"/>
      <c r="F417" s="15">
        <f>IF(A417="","",IF(E417=_xlfn.MAXIFS('Register'!$E$6:$E$505,'Register'!$A$6:$A$505,A417),"Y","N"))</f>
        <v/>
      </c>
      <c r="G417" s="15">
        <f>IF(A417="","",COUNTIF('Register'!$A$6:$A$505,A417))</f>
        <v/>
      </c>
      <c r="H417" s="16" t="n"/>
      <c r="I417" s="16" t="n"/>
      <c r="J417" s="16" t="n"/>
      <c r="K417" s="16" t="n"/>
      <c r="L417" s="16" t="n"/>
      <c r="M417" s="16" t="n"/>
      <c r="N417" s="18" t="n"/>
      <c r="O417" s="16" t="n"/>
      <c r="P417" s="19">
        <f>IF(OR(N417="",O417=""),"",N417-O417-TA_SUB)</f>
        <v/>
      </c>
      <c r="Q417" s="18" t="n"/>
      <c r="R417" s="16" t="n"/>
      <c r="S417" s="18" t="n"/>
      <c r="T417" s="18" t="n"/>
      <c r="U417" s="16" t="n"/>
      <c r="V417" s="16" t="n"/>
      <c r="W417" s="18" t="n"/>
      <c r="X417" s="19">
        <f>IF(Q417="","",Q417+TA_SUB)</f>
        <v/>
      </c>
      <c r="Y417" s="15">
        <f>IF(Q417="","",IF(W417="",DATADATE,W417)-Q417)</f>
        <v/>
      </c>
      <c r="Z417" s="15">
        <f>IF(OR(X417="",W417&lt;&gt;""),"",IF(DATADATE&gt;X417,"OVERDUE",""))</f>
        <v/>
      </c>
      <c r="AA417" s="15">
        <f>IF(OR(W417="",X417=""),"",IF(W417&lt;=X417,"On time","Late"))</f>
        <v/>
      </c>
      <c r="AB417" s="15">
        <f>IF(A417="","",IF(W417="","UR",IF(V417="","UR",V417)))</f>
        <v/>
      </c>
      <c r="AC417" s="16" t="n"/>
      <c r="AD417" s="16" t="n"/>
      <c r="AE417" s="16" t="n"/>
    </row>
    <row r="418">
      <c r="A418" s="15">
        <f>IF(D418="","",PROJ&amp;"-"&amp;B418&amp;"-"&amp;C418&amp;"-"&amp;TEXT(D418,"0000"))</f>
        <v/>
      </c>
      <c r="B418" s="16" t="n"/>
      <c r="C418" s="16" t="n"/>
      <c r="D418" s="16" t="n"/>
      <c r="E418" s="17" t="n"/>
      <c r="F418" s="15">
        <f>IF(A418="","",IF(E418=_xlfn.MAXIFS('Register'!$E$6:$E$505,'Register'!$A$6:$A$505,A418),"Y","N"))</f>
        <v/>
      </c>
      <c r="G418" s="15">
        <f>IF(A418="","",COUNTIF('Register'!$A$6:$A$505,A418))</f>
        <v/>
      </c>
      <c r="H418" s="16" t="n"/>
      <c r="I418" s="16" t="n"/>
      <c r="J418" s="16" t="n"/>
      <c r="K418" s="16" t="n"/>
      <c r="L418" s="16" t="n"/>
      <c r="M418" s="16" t="n"/>
      <c r="N418" s="18" t="n"/>
      <c r="O418" s="16" t="n"/>
      <c r="P418" s="19">
        <f>IF(OR(N418="",O418=""),"",N418-O418-TA_SUB)</f>
        <v/>
      </c>
      <c r="Q418" s="18" t="n"/>
      <c r="R418" s="16" t="n"/>
      <c r="S418" s="18" t="n"/>
      <c r="T418" s="18" t="n"/>
      <c r="U418" s="16" t="n"/>
      <c r="V418" s="16" t="n"/>
      <c r="W418" s="18" t="n"/>
      <c r="X418" s="19">
        <f>IF(Q418="","",Q418+TA_SUB)</f>
        <v/>
      </c>
      <c r="Y418" s="15">
        <f>IF(Q418="","",IF(W418="",DATADATE,W418)-Q418)</f>
        <v/>
      </c>
      <c r="Z418" s="15">
        <f>IF(OR(X418="",W418&lt;&gt;""),"",IF(DATADATE&gt;X418,"OVERDUE",""))</f>
        <v/>
      </c>
      <c r="AA418" s="15">
        <f>IF(OR(W418="",X418=""),"",IF(W418&lt;=X418,"On time","Late"))</f>
        <v/>
      </c>
      <c r="AB418" s="15">
        <f>IF(A418="","",IF(W418="","UR",IF(V418="","UR",V418)))</f>
        <v/>
      </c>
      <c r="AC418" s="16" t="n"/>
      <c r="AD418" s="16" t="n"/>
      <c r="AE418" s="16" t="n"/>
    </row>
    <row r="419">
      <c r="A419" s="15">
        <f>IF(D419="","",PROJ&amp;"-"&amp;B419&amp;"-"&amp;C419&amp;"-"&amp;TEXT(D419,"0000"))</f>
        <v/>
      </c>
      <c r="B419" s="16" t="n"/>
      <c r="C419" s="16" t="n"/>
      <c r="D419" s="16" t="n"/>
      <c r="E419" s="17" t="n"/>
      <c r="F419" s="15">
        <f>IF(A419="","",IF(E419=_xlfn.MAXIFS('Register'!$E$6:$E$505,'Register'!$A$6:$A$505,A419),"Y","N"))</f>
        <v/>
      </c>
      <c r="G419" s="15">
        <f>IF(A419="","",COUNTIF('Register'!$A$6:$A$505,A419))</f>
        <v/>
      </c>
      <c r="H419" s="16" t="n"/>
      <c r="I419" s="16" t="n"/>
      <c r="J419" s="16" t="n"/>
      <c r="K419" s="16" t="n"/>
      <c r="L419" s="16" t="n"/>
      <c r="M419" s="16" t="n"/>
      <c r="N419" s="18" t="n"/>
      <c r="O419" s="16" t="n"/>
      <c r="P419" s="19">
        <f>IF(OR(N419="",O419=""),"",N419-O419-TA_SUB)</f>
        <v/>
      </c>
      <c r="Q419" s="18" t="n"/>
      <c r="R419" s="16" t="n"/>
      <c r="S419" s="18" t="n"/>
      <c r="T419" s="18" t="n"/>
      <c r="U419" s="16" t="n"/>
      <c r="V419" s="16" t="n"/>
      <c r="W419" s="18" t="n"/>
      <c r="X419" s="19">
        <f>IF(Q419="","",Q419+TA_SUB)</f>
        <v/>
      </c>
      <c r="Y419" s="15">
        <f>IF(Q419="","",IF(W419="",DATADATE,W419)-Q419)</f>
        <v/>
      </c>
      <c r="Z419" s="15">
        <f>IF(OR(X419="",W419&lt;&gt;""),"",IF(DATADATE&gt;X419,"OVERDUE",""))</f>
        <v/>
      </c>
      <c r="AA419" s="15">
        <f>IF(OR(W419="",X419=""),"",IF(W419&lt;=X419,"On time","Late"))</f>
        <v/>
      </c>
      <c r="AB419" s="15">
        <f>IF(A419="","",IF(W419="","UR",IF(V419="","UR",V419)))</f>
        <v/>
      </c>
      <c r="AC419" s="16" t="n"/>
      <c r="AD419" s="16" t="n"/>
      <c r="AE419" s="16" t="n"/>
    </row>
    <row r="420">
      <c r="A420" s="15">
        <f>IF(D420="","",PROJ&amp;"-"&amp;B420&amp;"-"&amp;C420&amp;"-"&amp;TEXT(D420,"0000"))</f>
        <v/>
      </c>
      <c r="B420" s="16" t="n"/>
      <c r="C420" s="16" t="n"/>
      <c r="D420" s="16" t="n"/>
      <c r="E420" s="17" t="n"/>
      <c r="F420" s="15">
        <f>IF(A420="","",IF(E420=_xlfn.MAXIFS('Register'!$E$6:$E$505,'Register'!$A$6:$A$505,A420),"Y","N"))</f>
        <v/>
      </c>
      <c r="G420" s="15">
        <f>IF(A420="","",COUNTIF('Register'!$A$6:$A$505,A420))</f>
        <v/>
      </c>
      <c r="H420" s="16" t="n"/>
      <c r="I420" s="16" t="n"/>
      <c r="J420" s="16" t="n"/>
      <c r="K420" s="16" t="n"/>
      <c r="L420" s="16" t="n"/>
      <c r="M420" s="16" t="n"/>
      <c r="N420" s="18" t="n"/>
      <c r="O420" s="16" t="n"/>
      <c r="P420" s="19">
        <f>IF(OR(N420="",O420=""),"",N420-O420-TA_SUB)</f>
        <v/>
      </c>
      <c r="Q420" s="18" t="n"/>
      <c r="R420" s="16" t="n"/>
      <c r="S420" s="18" t="n"/>
      <c r="T420" s="18" t="n"/>
      <c r="U420" s="16" t="n"/>
      <c r="V420" s="16" t="n"/>
      <c r="W420" s="18" t="n"/>
      <c r="X420" s="19">
        <f>IF(Q420="","",Q420+TA_SUB)</f>
        <v/>
      </c>
      <c r="Y420" s="15">
        <f>IF(Q420="","",IF(W420="",DATADATE,W420)-Q420)</f>
        <v/>
      </c>
      <c r="Z420" s="15">
        <f>IF(OR(X420="",W420&lt;&gt;""),"",IF(DATADATE&gt;X420,"OVERDUE",""))</f>
        <v/>
      </c>
      <c r="AA420" s="15">
        <f>IF(OR(W420="",X420=""),"",IF(W420&lt;=X420,"On time","Late"))</f>
        <v/>
      </c>
      <c r="AB420" s="15">
        <f>IF(A420="","",IF(W420="","UR",IF(V420="","UR",V420)))</f>
        <v/>
      </c>
      <c r="AC420" s="16" t="n"/>
      <c r="AD420" s="16" t="n"/>
      <c r="AE420" s="16" t="n"/>
    </row>
    <row r="421">
      <c r="A421" s="15">
        <f>IF(D421="","",PROJ&amp;"-"&amp;B421&amp;"-"&amp;C421&amp;"-"&amp;TEXT(D421,"0000"))</f>
        <v/>
      </c>
      <c r="B421" s="16" t="n"/>
      <c r="C421" s="16" t="n"/>
      <c r="D421" s="16" t="n"/>
      <c r="E421" s="17" t="n"/>
      <c r="F421" s="15">
        <f>IF(A421="","",IF(E421=_xlfn.MAXIFS('Register'!$E$6:$E$505,'Register'!$A$6:$A$505,A421),"Y","N"))</f>
        <v/>
      </c>
      <c r="G421" s="15">
        <f>IF(A421="","",COUNTIF('Register'!$A$6:$A$505,A421))</f>
        <v/>
      </c>
      <c r="H421" s="16" t="n"/>
      <c r="I421" s="16" t="n"/>
      <c r="J421" s="16" t="n"/>
      <c r="K421" s="16" t="n"/>
      <c r="L421" s="16" t="n"/>
      <c r="M421" s="16" t="n"/>
      <c r="N421" s="18" t="n"/>
      <c r="O421" s="16" t="n"/>
      <c r="P421" s="19">
        <f>IF(OR(N421="",O421=""),"",N421-O421-TA_SUB)</f>
        <v/>
      </c>
      <c r="Q421" s="18" t="n"/>
      <c r="R421" s="16" t="n"/>
      <c r="S421" s="18" t="n"/>
      <c r="T421" s="18" t="n"/>
      <c r="U421" s="16" t="n"/>
      <c r="V421" s="16" t="n"/>
      <c r="W421" s="18" t="n"/>
      <c r="X421" s="19">
        <f>IF(Q421="","",Q421+TA_SUB)</f>
        <v/>
      </c>
      <c r="Y421" s="15">
        <f>IF(Q421="","",IF(W421="",DATADATE,W421)-Q421)</f>
        <v/>
      </c>
      <c r="Z421" s="15">
        <f>IF(OR(X421="",W421&lt;&gt;""),"",IF(DATADATE&gt;X421,"OVERDUE",""))</f>
        <v/>
      </c>
      <c r="AA421" s="15">
        <f>IF(OR(W421="",X421=""),"",IF(W421&lt;=X421,"On time","Late"))</f>
        <v/>
      </c>
      <c r="AB421" s="15">
        <f>IF(A421="","",IF(W421="","UR",IF(V421="","UR",V421)))</f>
        <v/>
      </c>
      <c r="AC421" s="16" t="n"/>
      <c r="AD421" s="16" t="n"/>
      <c r="AE421" s="16" t="n"/>
    </row>
    <row r="422">
      <c r="A422" s="15">
        <f>IF(D422="","",PROJ&amp;"-"&amp;B422&amp;"-"&amp;C422&amp;"-"&amp;TEXT(D422,"0000"))</f>
        <v/>
      </c>
      <c r="B422" s="16" t="n"/>
      <c r="C422" s="16" t="n"/>
      <c r="D422" s="16" t="n"/>
      <c r="E422" s="17" t="n"/>
      <c r="F422" s="15">
        <f>IF(A422="","",IF(E422=_xlfn.MAXIFS('Register'!$E$6:$E$505,'Register'!$A$6:$A$505,A422),"Y","N"))</f>
        <v/>
      </c>
      <c r="G422" s="15">
        <f>IF(A422="","",COUNTIF('Register'!$A$6:$A$505,A422))</f>
        <v/>
      </c>
      <c r="H422" s="16" t="n"/>
      <c r="I422" s="16" t="n"/>
      <c r="J422" s="16" t="n"/>
      <c r="K422" s="16" t="n"/>
      <c r="L422" s="16" t="n"/>
      <c r="M422" s="16" t="n"/>
      <c r="N422" s="18" t="n"/>
      <c r="O422" s="16" t="n"/>
      <c r="P422" s="19">
        <f>IF(OR(N422="",O422=""),"",N422-O422-TA_SUB)</f>
        <v/>
      </c>
      <c r="Q422" s="18" t="n"/>
      <c r="R422" s="16" t="n"/>
      <c r="S422" s="18" t="n"/>
      <c r="T422" s="18" t="n"/>
      <c r="U422" s="16" t="n"/>
      <c r="V422" s="16" t="n"/>
      <c r="W422" s="18" t="n"/>
      <c r="X422" s="19">
        <f>IF(Q422="","",Q422+TA_SUB)</f>
        <v/>
      </c>
      <c r="Y422" s="15">
        <f>IF(Q422="","",IF(W422="",DATADATE,W422)-Q422)</f>
        <v/>
      </c>
      <c r="Z422" s="15">
        <f>IF(OR(X422="",W422&lt;&gt;""),"",IF(DATADATE&gt;X422,"OVERDUE",""))</f>
        <v/>
      </c>
      <c r="AA422" s="15">
        <f>IF(OR(W422="",X422=""),"",IF(W422&lt;=X422,"On time","Late"))</f>
        <v/>
      </c>
      <c r="AB422" s="15">
        <f>IF(A422="","",IF(W422="","UR",IF(V422="","UR",V422)))</f>
        <v/>
      </c>
      <c r="AC422" s="16" t="n"/>
      <c r="AD422" s="16" t="n"/>
      <c r="AE422" s="16" t="n"/>
    </row>
    <row r="423">
      <c r="A423" s="15">
        <f>IF(D423="","",PROJ&amp;"-"&amp;B423&amp;"-"&amp;C423&amp;"-"&amp;TEXT(D423,"0000"))</f>
        <v/>
      </c>
      <c r="B423" s="16" t="n"/>
      <c r="C423" s="16" t="n"/>
      <c r="D423" s="16" t="n"/>
      <c r="E423" s="17" t="n"/>
      <c r="F423" s="15">
        <f>IF(A423="","",IF(E423=_xlfn.MAXIFS('Register'!$E$6:$E$505,'Register'!$A$6:$A$505,A423),"Y","N"))</f>
        <v/>
      </c>
      <c r="G423" s="15">
        <f>IF(A423="","",COUNTIF('Register'!$A$6:$A$505,A423))</f>
        <v/>
      </c>
      <c r="H423" s="16" t="n"/>
      <c r="I423" s="16" t="n"/>
      <c r="J423" s="16" t="n"/>
      <c r="K423" s="16" t="n"/>
      <c r="L423" s="16" t="n"/>
      <c r="M423" s="16" t="n"/>
      <c r="N423" s="18" t="n"/>
      <c r="O423" s="16" t="n"/>
      <c r="P423" s="19">
        <f>IF(OR(N423="",O423=""),"",N423-O423-TA_SUB)</f>
        <v/>
      </c>
      <c r="Q423" s="18" t="n"/>
      <c r="R423" s="16" t="n"/>
      <c r="S423" s="18" t="n"/>
      <c r="T423" s="18" t="n"/>
      <c r="U423" s="16" t="n"/>
      <c r="V423" s="16" t="n"/>
      <c r="W423" s="18" t="n"/>
      <c r="X423" s="19">
        <f>IF(Q423="","",Q423+TA_SUB)</f>
        <v/>
      </c>
      <c r="Y423" s="15">
        <f>IF(Q423="","",IF(W423="",DATADATE,W423)-Q423)</f>
        <v/>
      </c>
      <c r="Z423" s="15">
        <f>IF(OR(X423="",W423&lt;&gt;""),"",IF(DATADATE&gt;X423,"OVERDUE",""))</f>
        <v/>
      </c>
      <c r="AA423" s="15">
        <f>IF(OR(W423="",X423=""),"",IF(W423&lt;=X423,"On time","Late"))</f>
        <v/>
      </c>
      <c r="AB423" s="15">
        <f>IF(A423="","",IF(W423="","UR",IF(V423="","UR",V423)))</f>
        <v/>
      </c>
      <c r="AC423" s="16" t="n"/>
      <c r="AD423" s="16" t="n"/>
      <c r="AE423" s="16" t="n"/>
    </row>
    <row r="424">
      <c r="A424" s="15">
        <f>IF(D424="","",PROJ&amp;"-"&amp;B424&amp;"-"&amp;C424&amp;"-"&amp;TEXT(D424,"0000"))</f>
        <v/>
      </c>
      <c r="B424" s="16" t="n"/>
      <c r="C424" s="16" t="n"/>
      <c r="D424" s="16" t="n"/>
      <c r="E424" s="17" t="n"/>
      <c r="F424" s="15">
        <f>IF(A424="","",IF(E424=_xlfn.MAXIFS('Register'!$E$6:$E$505,'Register'!$A$6:$A$505,A424),"Y","N"))</f>
        <v/>
      </c>
      <c r="G424" s="15">
        <f>IF(A424="","",COUNTIF('Register'!$A$6:$A$505,A424))</f>
        <v/>
      </c>
      <c r="H424" s="16" t="n"/>
      <c r="I424" s="16" t="n"/>
      <c r="J424" s="16" t="n"/>
      <c r="K424" s="16" t="n"/>
      <c r="L424" s="16" t="n"/>
      <c r="M424" s="16" t="n"/>
      <c r="N424" s="18" t="n"/>
      <c r="O424" s="16" t="n"/>
      <c r="P424" s="19">
        <f>IF(OR(N424="",O424=""),"",N424-O424-TA_SUB)</f>
        <v/>
      </c>
      <c r="Q424" s="18" t="n"/>
      <c r="R424" s="16" t="n"/>
      <c r="S424" s="18" t="n"/>
      <c r="T424" s="18" t="n"/>
      <c r="U424" s="16" t="n"/>
      <c r="V424" s="16" t="n"/>
      <c r="W424" s="18" t="n"/>
      <c r="X424" s="19">
        <f>IF(Q424="","",Q424+TA_SUB)</f>
        <v/>
      </c>
      <c r="Y424" s="15">
        <f>IF(Q424="","",IF(W424="",DATADATE,W424)-Q424)</f>
        <v/>
      </c>
      <c r="Z424" s="15">
        <f>IF(OR(X424="",W424&lt;&gt;""),"",IF(DATADATE&gt;X424,"OVERDUE",""))</f>
        <v/>
      </c>
      <c r="AA424" s="15">
        <f>IF(OR(W424="",X424=""),"",IF(W424&lt;=X424,"On time","Late"))</f>
        <v/>
      </c>
      <c r="AB424" s="15">
        <f>IF(A424="","",IF(W424="","UR",IF(V424="","UR",V424)))</f>
        <v/>
      </c>
      <c r="AC424" s="16" t="n"/>
      <c r="AD424" s="16" t="n"/>
      <c r="AE424" s="16" t="n"/>
    </row>
    <row r="425">
      <c r="A425" s="15">
        <f>IF(D425="","",PROJ&amp;"-"&amp;B425&amp;"-"&amp;C425&amp;"-"&amp;TEXT(D425,"0000"))</f>
        <v/>
      </c>
      <c r="B425" s="16" t="n"/>
      <c r="C425" s="16" t="n"/>
      <c r="D425" s="16" t="n"/>
      <c r="E425" s="17" t="n"/>
      <c r="F425" s="15">
        <f>IF(A425="","",IF(E425=_xlfn.MAXIFS('Register'!$E$6:$E$505,'Register'!$A$6:$A$505,A425),"Y","N"))</f>
        <v/>
      </c>
      <c r="G425" s="15">
        <f>IF(A425="","",COUNTIF('Register'!$A$6:$A$505,A425))</f>
        <v/>
      </c>
      <c r="H425" s="16" t="n"/>
      <c r="I425" s="16" t="n"/>
      <c r="J425" s="16" t="n"/>
      <c r="K425" s="16" t="n"/>
      <c r="L425" s="16" t="n"/>
      <c r="M425" s="16" t="n"/>
      <c r="N425" s="18" t="n"/>
      <c r="O425" s="16" t="n"/>
      <c r="P425" s="19">
        <f>IF(OR(N425="",O425=""),"",N425-O425-TA_SUB)</f>
        <v/>
      </c>
      <c r="Q425" s="18" t="n"/>
      <c r="R425" s="16" t="n"/>
      <c r="S425" s="18" t="n"/>
      <c r="T425" s="18" t="n"/>
      <c r="U425" s="16" t="n"/>
      <c r="V425" s="16" t="n"/>
      <c r="W425" s="18" t="n"/>
      <c r="X425" s="19">
        <f>IF(Q425="","",Q425+TA_SUB)</f>
        <v/>
      </c>
      <c r="Y425" s="15">
        <f>IF(Q425="","",IF(W425="",DATADATE,W425)-Q425)</f>
        <v/>
      </c>
      <c r="Z425" s="15">
        <f>IF(OR(X425="",W425&lt;&gt;""),"",IF(DATADATE&gt;X425,"OVERDUE",""))</f>
        <v/>
      </c>
      <c r="AA425" s="15">
        <f>IF(OR(W425="",X425=""),"",IF(W425&lt;=X425,"On time","Late"))</f>
        <v/>
      </c>
      <c r="AB425" s="15">
        <f>IF(A425="","",IF(W425="","UR",IF(V425="","UR",V425)))</f>
        <v/>
      </c>
      <c r="AC425" s="16" t="n"/>
      <c r="AD425" s="16" t="n"/>
      <c r="AE425" s="16" t="n"/>
    </row>
    <row r="426">
      <c r="A426" s="15">
        <f>IF(D426="","",PROJ&amp;"-"&amp;B426&amp;"-"&amp;C426&amp;"-"&amp;TEXT(D426,"0000"))</f>
        <v/>
      </c>
      <c r="B426" s="16" t="n"/>
      <c r="C426" s="16" t="n"/>
      <c r="D426" s="16" t="n"/>
      <c r="E426" s="17" t="n"/>
      <c r="F426" s="15">
        <f>IF(A426="","",IF(E426=_xlfn.MAXIFS('Register'!$E$6:$E$505,'Register'!$A$6:$A$505,A426),"Y","N"))</f>
        <v/>
      </c>
      <c r="G426" s="15">
        <f>IF(A426="","",COUNTIF('Register'!$A$6:$A$505,A426))</f>
        <v/>
      </c>
      <c r="H426" s="16" t="n"/>
      <c r="I426" s="16" t="n"/>
      <c r="J426" s="16" t="n"/>
      <c r="K426" s="16" t="n"/>
      <c r="L426" s="16" t="n"/>
      <c r="M426" s="16" t="n"/>
      <c r="N426" s="18" t="n"/>
      <c r="O426" s="16" t="n"/>
      <c r="P426" s="19">
        <f>IF(OR(N426="",O426=""),"",N426-O426-TA_SUB)</f>
        <v/>
      </c>
      <c r="Q426" s="18" t="n"/>
      <c r="R426" s="16" t="n"/>
      <c r="S426" s="18" t="n"/>
      <c r="T426" s="18" t="n"/>
      <c r="U426" s="16" t="n"/>
      <c r="V426" s="16" t="n"/>
      <c r="W426" s="18" t="n"/>
      <c r="X426" s="19">
        <f>IF(Q426="","",Q426+TA_SUB)</f>
        <v/>
      </c>
      <c r="Y426" s="15">
        <f>IF(Q426="","",IF(W426="",DATADATE,W426)-Q426)</f>
        <v/>
      </c>
      <c r="Z426" s="15">
        <f>IF(OR(X426="",W426&lt;&gt;""),"",IF(DATADATE&gt;X426,"OVERDUE",""))</f>
        <v/>
      </c>
      <c r="AA426" s="15">
        <f>IF(OR(W426="",X426=""),"",IF(W426&lt;=X426,"On time","Late"))</f>
        <v/>
      </c>
      <c r="AB426" s="15">
        <f>IF(A426="","",IF(W426="","UR",IF(V426="","UR",V426)))</f>
        <v/>
      </c>
      <c r="AC426" s="16" t="n"/>
      <c r="AD426" s="16" t="n"/>
      <c r="AE426" s="16" t="n"/>
    </row>
    <row r="427">
      <c r="A427" s="15">
        <f>IF(D427="","",PROJ&amp;"-"&amp;B427&amp;"-"&amp;C427&amp;"-"&amp;TEXT(D427,"0000"))</f>
        <v/>
      </c>
      <c r="B427" s="16" t="n"/>
      <c r="C427" s="16" t="n"/>
      <c r="D427" s="16" t="n"/>
      <c r="E427" s="17" t="n"/>
      <c r="F427" s="15">
        <f>IF(A427="","",IF(E427=_xlfn.MAXIFS('Register'!$E$6:$E$505,'Register'!$A$6:$A$505,A427),"Y","N"))</f>
        <v/>
      </c>
      <c r="G427" s="15">
        <f>IF(A427="","",COUNTIF('Register'!$A$6:$A$505,A427))</f>
        <v/>
      </c>
      <c r="H427" s="16" t="n"/>
      <c r="I427" s="16" t="n"/>
      <c r="J427" s="16" t="n"/>
      <c r="K427" s="16" t="n"/>
      <c r="L427" s="16" t="n"/>
      <c r="M427" s="16" t="n"/>
      <c r="N427" s="18" t="n"/>
      <c r="O427" s="16" t="n"/>
      <c r="P427" s="19">
        <f>IF(OR(N427="",O427=""),"",N427-O427-TA_SUB)</f>
        <v/>
      </c>
      <c r="Q427" s="18" t="n"/>
      <c r="R427" s="16" t="n"/>
      <c r="S427" s="18" t="n"/>
      <c r="T427" s="18" t="n"/>
      <c r="U427" s="16" t="n"/>
      <c r="V427" s="16" t="n"/>
      <c r="W427" s="18" t="n"/>
      <c r="X427" s="19">
        <f>IF(Q427="","",Q427+TA_SUB)</f>
        <v/>
      </c>
      <c r="Y427" s="15">
        <f>IF(Q427="","",IF(W427="",DATADATE,W427)-Q427)</f>
        <v/>
      </c>
      <c r="Z427" s="15">
        <f>IF(OR(X427="",W427&lt;&gt;""),"",IF(DATADATE&gt;X427,"OVERDUE",""))</f>
        <v/>
      </c>
      <c r="AA427" s="15">
        <f>IF(OR(W427="",X427=""),"",IF(W427&lt;=X427,"On time","Late"))</f>
        <v/>
      </c>
      <c r="AB427" s="15">
        <f>IF(A427="","",IF(W427="","UR",IF(V427="","UR",V427)))</f>
        <v/>
      </c>
      <c r="AC427" s="16" t="n"/>
      <c r="AD427" s="16" t="n"/>
      <c r="AE427" s="16" t="n"/>
    </row>
    <row r="428">
      <c r="A428" s="15">
        <f>IF(D428="","",PROJ&amp;"-"&amp;B428&amp;"-"&amp;C428&amp;"-"&amp;TEXT(D428,"0000"))</f>
        <v/>
      </c>
      <c r="B428" s="16" t="n"/>
      <c r="C428" s="16" t="n"/>
      <c r="D428" s="16" t="n"/>
      <c r="E428" s="17" t="n"/>
      <c r="F428" s="15">
        <f>IF(A428="","",IF(E428=_xlfn.MAXIFS('Register'!$E$6:$E$505,'Register'!$A$6:$A$505,A428),"Y","N"))</f>
        <v/>
      </c>
      <c r="G428" s="15">
        <f>IF(A428="","",COUNTIF('Register'!$A$6:$A$505,A428))</f>
        <v/>
      </c>
      <c r="H428" s="16" t="n"/>
      <c r="I428" s="16" t="n"/>
      <c r="J428" s="16" t="n"/>
      <c r="K428" s="16" t="n"/>
      <c r="L428" s="16" t="n"/>
      <c r="M428" s="16" t="n"/>
      <c r="N428" s="18" t="n"/>
      <c r="O428" s="16" t="n"/>
      <c r="P428" s="19">
        <f>IF(OR(N428="",O428=""),"",N428-O428-TA_SUB)</f>
        <v/>
      </c>
      <c r="Q428" s="18" t="n"/>
      <c r="R428" s="16" t="n"/>
      <c r="S428" s="18" t="n"/>
      <c r="T428" s="18" t="n"/>
      <c r="U428" s="16" t="n"/>
      <c r="V428" s="16" t="n"/>
      <c r="W428" s="18" t="n"/>
      <c r="X428" s="19">
        <f>IF(Q428="","",Q428+TA_SUB)</f>
        <v/>
      </c>
      <c r="Y428" s="15">
        <f>IF(Q428="","",IF(W428="",DATADATE,W428)-Q428)</f>
        <v/>
      </c>
      <c r="Z428" s="15">
        <f>IF(OR(X428="",W428&lt;&gt;""),"",IF(DATADATE&gt;X428,"OVERDUE",""))</f>
        <v/>
      </c>
      <c r="AA428" s="15">
        <f>IF(OR(W428="",X428=""),"",IF(W428&lt;=X428,"On time","Late"))</f>
        <v/>
      </c>
      <c r="AB428" s="15">
        <f>IF(A428="","",IF(W428="","UR",IF(V428="","UR",V428)))</f>
        <v/>
      </c>
      <c r="AC428" s="16" t="n"/>
      <c r="AD428" s="16" t="n"/>
      <c r="AE428" s="16" t="n"/>
    </row>
    <row r="429">
      <c r="A429" s="15">
        <f>IF(D429="","",PROJ&amp;"-"&amp;B429&amp;"-"&amp;C429&amp;"-"&amp;TEXT(D429,"0000"))</f>
        <v/>
      </c>
      <c r="B429" s="16" t="n"/>
      <c r="C429" s="16" t="n"/>
      <c r="D429" s="16" t="n"/>
      <c r="E429" s="17" t="n"/>
      <c r="F429" s="15">
        <f>IF(A429="","",IF(E429=_xlfn.MAXIFS('Register'!$E$6:$E$505,'Register'!$A$6:$A$505,A429),"Y","N"))</f>
        <v/>
      </c>
      <c r="G429" s="15">
        <f>IF(A429="","",COUNTIF('Register'!$A$6:$A$505,A429))</f>
        <v/>
      </c>
      <c r="H429" s="16" t="n"/>
      <c r="I429" s="16" t="n"/>
      <c r="J429" s="16" t="n"/>
      <c r="K429" s="16" t="n"/>
      <c r="L429" s="16" t="n"/>
      <c r="M429" s="16" t="n"/>
      <c r="N429" s="18" t="n"/>
      <c r="O429" s="16" t="n"/>
      <c r="P429" s="19">
        <f>IF(OR(N429="",O429=""),"",N429-O429-TA_SUB)</f>
        <v/>
      </c>
      <c r="Q429" s="18" t="n"/>
      <c r="R429" s="16" t="n"/>
      <c r="S429" s="18" t="n"/>
      <c r="T429" s="18" t="n"/>
      <c r="U429" s="16" t="n"/>
      <c r="V429" s="16" t="n"/>
      <c r="W429" s="18" t="n"/>
      <c r="X429" s="19">
        <f>IF(Q429="","",Q429+TA_SUB)</f>
        <v/>
      </c>
      <c r="Y429" s="15">
        <f>IF(Q429="","",IF(W429="",DATADATE,W429)-Q429)</f>
        <v/>
      </c>
      <c r="Z429" s="15">
        <f>IF(OR(X429="",W429&lt;&gt;""),"",IF(DATADATE&gt;X429,"OVERDUE",""))</f>
        <v/>
      </c>
      <c r="AA429" s="15">
        <f>IF(OR(W429="",X429=""),"",IF(W429&lt;=X429,"On time","Late"))</f>
        <v/>
      </c>
      <c r="AB429" s="15">
        <f>IF(A429="","",IF(W429="","UR",IF(V429="","UR",V429)))</f>
        <v/>
      </c>
      <c r="AC429" s="16" t="n"/>
      <c r="AD429" s="16" t="n"/>
      <c r="AE429" s="16" t="n"/>
    </row>
    <row r="430">
      <c r="A430" s="15">
        <f>IF(D430="","",PROJ&amp;"-"&amp;B430&amp;"-"&amp;C430&amp;"-"&amp;TEXT(D430,"0000"))</f>
        <v/>
      </c>
      <c r="B430" s="16" t="n"/>
      <c r="C430" s="16" t="n"/>
      <c r="D430" s="16" t="n"/>
      <c r="E430" s="17" t="n"/>
      <c r="F430" s="15">
        <f>IF(A430="","",IF(E430=_xlfn.MAXIFS('Register'!$E$6:$E$505,'Register'!$A$6:$A$505,A430),"Y","N"))</f>
        <v/>
      </c>
      <c r="G430" s="15">
        <f>IF(A430="","",COUNTIF('Register'!$A$6:$A$505,A430))</f>
        <v/>
      </c>
      <c r="H430" s="16" t="n"/>
      <c r="I430" s="16" t="n"/>
      <c r="J430" s="16" t="n"/>
      <c r="K430" s="16" t="n"/>
      <c r="L430" s="16" t="n"/>
      <c r="M430" s="16" t="n"/>
      <c r="N430" s="18" t="n"/>
      <c r="O430" s="16" t="n"/>
      <c r="P430" s="19">
        <f>IF(OR(N430="",O430=""),"",N430-O430-TA_SUB)</f>
        <v/>
      </c>
      <c r="Q430" s="18" t="n"/>
      <c r="R430" s="16" t="n"/>
      <c r="S430" s="18" t="n"/>
      <c r="T430" s="18" t="n"/>
      <c r="U430" s="16" t="n"/>
      <c r="V430" s="16" t="n"/>
      <c r="W430" s="18" t="n"/>
      <c r="X430" s="19">
        <f>IF(Q430="","",Q430+TA_SUB)</f>
        <v/>
      </c>
      <c r="Y430" s="15">
        <f>IF(Q430="","",IF(W430="",DATADATE,W430)-Q430)</f>
        <v/>
      </c>
      <c r="Z430" s="15">
        <f>IF(OR(X430="",W430&lt;&gt;""),"",IF(DATADATE&gt;X430,"OVERDUE",""))</f>
        <v/>
      </c>
      <c r="AA430" s="15">
        <f>IF(OR(W430="",X430=""),"",IF(W430&lt;=X430,"On time","Late"))</f>
        <v/>
      </c>
      <c r="AB430" s="15">
        <f>IF(A430="","",IF(W430="","UR",IF(V430="","UR",V430)))</f>
        <v/>
      </c>
      <c r="AC430" s="16" t="n"/>
      <c r="AD430" s="16" t="n"/>
      <c r="AE430" s="16" t="n"/>
    </row>
    <row r="431">
      <c r="A431" s="15">
        <f>IF(D431="","",PROJ&amp;"-"&amp;B431&amp;"-"&amp;C431&amp;"-"&amp;TEXT(D431,"0000"))</f>
        <v/>
      </c>
      <c r="B431" s="16" t="n"/>
      <c r="C431" s="16" t="n"/>
      <c r="D431" s="16" t="n"/>
      <c r="E431" s="17" t="n"/>
      <c r="F431" s="15">
        <f>IF(A431="","",IF(E431=_xlfn.MAXIFS('Register'!$E$6:$E$505,'Register'!$A$6:$A$505,A431),"Y","N"))</f>
        <v/>
      </c>
      <c r="G431" s="15">
        <f>IF(A431="","",COUNTIF('Register'!$A$6:$A$505,A431))</f>
        <v/>
      </c>
      <c r="H431" s="16" t="n"/>
      <c r="I431" s="16" t="n"/>
      <c r="J431" s="16" t="n"/>
      <c r="K431" s="16" t="n"/>
      <c r="L431" s="16" t="n"/>
      <c r="M431" s="16" t="n"/>
      <c r="N431" s="18" t="n"/>
      <c r="O431" s="16" t="n"/>
      <c r="P431" s="19">
        <f>IF(OR(N431="",O431=""),"",N431-O431-TA_SUB)</f>
        <v/>
      </c>
      <c r="Q431" s="18" t="n"/>
      <c r="R431" s="16" t="n"/>
      <c r="S431" s="18" t="n"/>
      <c r="T431" s="18" t="n"/>
      <c r="U431" s="16" t="n"/>
      <c r="V431" s="16" t="n"/>
      <c r="W431" s="18" t="n"/>
      <c r="X431" s="19">
        <f>IF(Q431="","",Q431+TA_SUB)</f>
        <v/>
      </c>
      <c r="Y431" s="15">
        <f>IF(Q431="","",IF(W431="",DATADATE,W431)-Q431)</f>
        <v/>
      </c>
      <c r="Z431" s="15">
        <f>IF(OR(X431="",W431&lt;&gt;""),"",IF(DATADATE&gt;X431,"OVERDUE",""))</f>
        <v/>
      </c>
      <c r="AA431" s="15">
        <f>IF(OR(W431="",X431=""),"",IF(W431&lt;=X431,"On time","Late"))</f>
        <v/>
      </c>
      <c r="AB431" s="15">
        <f>IF(A431="","",IF(W431="","UR",IF(V431="","UR",V431)))</f>
        <v/>
      </c>
      <c r="AC431" s="16" t="n"/>
      <c r="AD431" s="16" t="n"/>
      <c r="AE431" s="16" t="n"/>
    </row>
    <row r="432">
      <c r="A432" s="15">
        <f>IF(D432="","",PROJ&amp;"-"&amp;B432&amp;"-"&amp;C432&amp;"-"&amp;TEXT(D432,"0000"))</f>
        <v/>
      </c>
      <c r="B432" s="16" t="n"/>
      <c r="C432" s="16" t="n"/>
      <c r="D432" s="16" t="n"/>
      <c r="E432" s="17" t="n"/>
      <c r="F432" s="15">
        <f>IF(A432="","",IF(E432=_xlfn.MAXIFS('Register'!$E$6:$E$505,'Register'!$A$6:$A$505,A432),"Y","N"))</f>
        <v/>
      </c>
      <c r="G432" s="15">
        <f>IF(A432="","",COUNTIF('Register'!$A$6:$A$505,A432))</f>
        <v/>
      </c>
      <c r="H432" s="16" t="n"/>
      <c r="I432" s="16" t="n"/>
      <c r="J432" s="16" t="n"/>
      <c r="K432" s="16" t="n"/>
      <c r="L432" s="16" t="n"/>
      <c r="M432" s="16" t="n"/>
      <c r="N432" s="18" t="n"/>
      <c r="O432" s="16" t="n"/>
      <c r="P432" s="19">
        <f>IF(OR(N432="",O432=""),"",N432-O432-TA_SUB)</f>
        <v/>
      </c>
      <c r="Q432" s="18" t="n"/>
      <c r="R432" s="16" t="n"/>
      <c r="S432" s="18" t="n"/>
      <c r="T432" s="18" t="n"/>
      <c r="U432" s="16" t="n"/>
      <c r="V432" s="16" t="n"/>
      <c r="W432" s="18" t="n"/>
      <c r="X432" s="19">
        <f>IF(Q432="","",Q432+TA_SUB)</f>
        <v/>
      </c>
      <c r="Y432" s="15">
        <f>IF(Q432="","",IF(W432="",DATADATE,W432)-Q432)</f>
        <v/>
      </c>
      <c r="Z432" s="15">
        <f>IF(OR(X432="",W432&lt;&gt;""),"",IF(DATADATE&gt;X432,"OVERDUE",""))</f>
        <v/>
      </c>
      <c r="AA432" s="15">
        <f>IF(OR(W432="",X432=""),"",IF(W432&lt;=X432,"On time","Late"))</f>
        <v/>
      </c>
      <c r="AB432" s="15">
        <f>IF(A432="","",IF(W432="","UR",IF(V432="","UR",V432)))</f>
        <v/>
      </c>
      <c r="AC432" s="16" t="n"/>
      <c r="AD432" s="16" t="n"/>
      <c r="AE432" s="16" t="n"/>
    </row>
    <row r="433">
      <c r="A433" s="15">
        <f>IF(D433="","",PROJ&amp;"-"&amp;B433&amp;"-"&amp;C433&amp;"-"&amp;TEXT(D433,"0000"))</f>
        <v/>
      </c>
      <c r="B433" s="16" t="n"/>
      <c r="C433" s="16" t="n"/>
      <c r="D433" s="16" t="n"/>
      <c r="E433" s="17" t="n"/>
      <c r="F433" s="15">
        <f>IF(A433="","",IF(E433=_xlfn.MAXIFS('Register'!$E$6:$E$505,'Register'!$A$6:$A$505,A433),"Y","N"))</f>
        <v/>
      </c>
      <c r="G433" s="15">
        <f>IF(A433="","",COUNTIF('Register'!$A$6:$A$505,A433))</f>
        <v/>
      </c>
      <c r="H433" s="16" t="n"/>
      <c r="I433" s="16" t="n"/>
      <c r="J433" s="16" t="n"/>
      <c r="K433" s="16" t="n"/>
      <c r="L433" s="16" t="n"/>
      <c r="M433" s="16" t="n"/>
      <c r="N433" s="18" t="n"/>
      <c r="O433" s="16" t="n"/>
      <c r="P433" s="19">
        <f>IF(OR(N433="",O433=""),"",N433-O433-TA_SUB)</f>
        <v/>
      </c>
      <c r="Q433" s="18" t="n"/>
      <c r="R433" s="16" t="n"/>
      <c r="S433" s="18" t="n"/>
      <c r="T433" s="18" t="n"/>
      <c r="U433" s="16" t="n"/>
      <c r="V433" s="16" t="n"/>
      <c r="W433" s="18" t="n"/>
      <c r="X433" s="19">
        <f>IF(Q433="","",Q433+TA_SUB)</f>
        <v/>
      </c>
      <c r="Y433" s="15">
        <f>IF(Q433="","",IF(W433="",DATADATE,W433)-Q433)</f>
        <v/>
      </c>
      <c r="Z433" s="15">
        <f>IF(OR(X433="",W433&lt;&gt;""),"",IF(DATADATE&gt;X433,"OVERDUE",""))</f>
        <v/>
      </c>
      <c r="AA433" s="15">
        <f>IF(OR(W433="",X433=""),"",IF(W433&lt;=X433,"On time","Late"))</f>
        <v/>
      </c>
      <c r="AB433" s="15">
        <f>IF(A433="","",IF(W433="","UR",IF(V433="","UR",V433)))</f>
        <v/>
      </c>
      <c r="AC433" s="16" t="n"/>
      <c r="AD433" s="16" t="n"/>
      <c r="AE433" s="16" t="n"/>
    </row>
    <row r="434">
      <c r="A434" s="15">
        <f>IF(D434="","",PROJ&amp;"-"&amp;B434&amp;"-"&amp;C434&amp;"-"&amp;TEXT(D434,"0000"))</f>
        <v/>
      </c>
      <c r="B434" s="16" t="n"/>
      <c r="C434" s="16" t="n"/>
      <c r="D434" s="16" t="n"/>
      <c r="E434" s="17" t="n"/>
      <c r="F434" s="15">
        <f>IF(A434="","",IF(E434=_xlfn.MAXIFS('Register'!$E$6:$E$505,'Register'!$A$6:$A$505,A434),"Y","N"))</f>
        <v/>
      </c>
      <c r="G434" s="15">
        <f>IF(A434="","",COUNTIF('Register'!$A$6:$A$505,A434))</f>
        <v/>
      </c>
      <c r="H434" s="16" t="n"/>
      <c r="I434" s="16" t="n"/>
      <c r="J434" s="16" t="n"/>
      <c r="K434" s="16" t="n"/>
      <c r="L434" s="16" t="n"/>
      <c r="M434" s="16" t="n"/>
      <c r="N434" s="18" t="n"/>
      <c r="O434" s="16" t="n"/>
      <c r="P434" s="19">
        <f>IF(OR(N434="",O434=""),"",N434-O434-TA_SUB)</f>
        <v/>
      </c>
      <c r="Q434" s="18" t="n"/>
      <c r="R434" s="16" t="n"/>
      <c r="S434" s="18" t="n"/>
      <c r="T434" s="18" t="n"/>
      <c r="U434" s="16" t="n"/>
      <c r="V434" s="16" t="n"/>
      <c r="W434" s="18" t="n"/>
      <c r="X434" s="19">
        <f>IF(Q434="","",Q434+TA_SUB)</f>
        <v/>
      </c>
      <c r="Y434" s="15">
        <f>IF(Q434="","",IF(W434="",DATADATE,W434)-Q434)</f>
        <v/>
      </c>
      <c r="Z434" s="15">
        <f>IF(OR(X434="",W434&lt;&gt;""),"",IF(DATADATE&gt;X434,"OVERDUE",""))</f>
        <v/>
      </c>
      <c r="AA434" s="15">
        <f>IF(OR(W434="",X434=""),"",IF(W434&lt;=X434,"On time","Late"))</f>
        <v/>
      </c>
      <c r="AB434" s="15">
        <f>IF(A434="","",IF(W434="","UR",IF(V434="","UR",V434)))</f>
        <v/>
      </c>
      <c r="AC434" s="16" t="n"/>
      <c r="AD434" s="16" t="n"/>
      <c r="AE434" s="16" t="n"/>
    </row>
    <row r="435">
      <c r="A435" s="15">
        <f>IF(D435="","",PROJ&amp;"-"&amp;B435&amp;"-"&amp;C435&amp;"-"&amp;TEXT(D435,"0000"))</f>
        <v/>
      </c>
      <c r="B435" s="16" t="n"/>
      <c r="C435" s="16" t="n"/>
      <c r="D435" s="16" t="n"/>
      <c r="E435" s="17" t="n"/>
      <c r="F435" s="15">
        <f>IF(A435="","",IF(E435=_xlfn.MAXIFS('Register'!$E$6:$E$505,'Register'!$A$6:$A$505,A435),"Y","N"))</f>
        <v/>
      </c>
      <c r="G435" s="15">
        <f>IF(A435="","",COUNTIF('Register'!$A$6:$A$505,A435))</f>
        <v/>
      </c>
      <c r="H435" s="16" t="n"/>
      <c r="I435" s="16" t="n"/>
      <c r="J435" s="16" t="n"/>
      <c r="K435" s="16" t="n"/>
      <c r="L435" s="16" t="n"/>
      <c r="M435" s="16" t="n"/>
      <c r="N435" s="18" t="n"/>
      <c r="O435" s="16" t="n"/>
      <c r="P435" s="19">
        <f>IF(OR(N435="",O435=""),"",N435-O435-TA_SUB)</f>
        <v/>
      </c>
      <c r="Q435" s="18" t="n"/>
      <c r="R435" s="16" t="n"/>
      <c r="S435" s="18" t="n"/>
      <c r="T435" s="18" t="n"/>
      <c r="U435" s="16" t="n"/>
      <c r="V435" s="16" t="n"/>
      <c r="W435" s="18" t="n"/>
      <c r="X435" s="19">
        <f>IF(Q435="","",Q435+TA_SUB)</f>
        <v/>
      </c>
      <c r="Y435" s="15">
        <f>IF(Q435="","",IF(W435="",DATADATE,W435)-Q435)</f>
        <v/>
      </c>
      <c r="Z435" s="15">
        <f>IF(OR(X435="",W435&lt;&gt;""),"",IF(DATADATE&gt;X435,"OVERDUE",""))</f>
        <v/>
      </c>
      <c r="AA435" s="15">
        <f>IF(OR(W435="",X435=""),"",IF(W435&lt;=X435,"On time","Late"))</f>
        <v/>
      </c>
      <c r="AB435" s="15">
        <f>IF(A435="","",IF(W435="","UR",IF(V435="","UR",V435)))</f>
        <v/>
      </c>
      <c r="AC435" s="16" t="n"/>
      <c r="AD435" s="16" t="n"/>
      <c r="AE435" s="16" t="n"/>
    </row>
    <row r="436">
      <c r="A436" s="15">
        <f>IF(D436="","",PROJ&amp;"-"&amp;B436&amp;"-"&amp;C436&amp;"-"&amp;TEXT(D436,"0000"))</f>
        <v/>
      </c>
      <c r="B436" s="16" t="n"/>
      <c r="C436" s="16" t="n"/>
      <c r="D436" s="16" t="n"/>
      <c r="E436" s="17" t="n"/>
      <c r="F436" s="15">
        <f>IF(A436="","",IF(E436=_xlfn.MAXIFS('Register'!$E$6:$E$505,'Register'!$A$6:$A$505,A436),"Y","N"))</f>
        <v/>
      </c>
      <c r="G436" s="15">
        <f>IF(A436="","",COUNTIF('Register'!$A$6:$A$505,A436))</f>
        <v/>
      </c>
      <c r="H436" s="16" t="n"/>
      <c r="I436" s="16" t="n"/>
      <c r="J436" s="16" t="n"/>
      <c r="K436" s="16" t="n"/>
      <c r="L436" s="16" t="n"/>
      <c r="M436" s="16" t="n"/>
      <c r="N436" s="18" t="n"/>
      <c r="O436" s="16" t="n"/>
      <c r="P436" s="19">
        <f>IF(OR(N436="",O436=""),"",N436-O436-TA_SUB)</f>
        <v/>
      </c>
      <c r="Q436" s="18" t="n"/>
      <c r="R436" s="16" t="n"/>
      <c r="S436" s="18" t="n"/>
      <c r="T436" s="18" t="n"/>
      <c r="U436" s="16" t="n"/>
      <c r="V436" s="16" t="n"/>
      <c r="W436" s="18" t="n"/>
      <c r="X436" s="19">
        <f>IF(Q436="","",Q436+TA_SUB)</f>
        <v/>
      </c>
      <c r="Y436" s="15">
        <f>IF(Q436="","",IF(W436="",DATADATE,W436)-Q436)</f>
        <v/>
      </c>
      <c r="Z436" s="15">
        <f>IF(OR(X436="",W436&lt;&gt;""),"",IF(DATADATE&gt;X436,"OVERDUE",""))</f>
        <v/>
      </c>
      <c r="AA436" s="15">
        <f>IF(OR(W436="",X436=""),"",IF(W436&lt;=X436,"On time","Late"))</f>
        <v/>
      </c>
      <c r="AB436" s="15">
        <f>IF(A436="","",IF(W436="","UR",IF(V436="","UR",V436)))</f>
        <v/>
      </c>
      <c r="AC436" s="16" t="n"/>
      <c r="AD436" s="16" t="n"/>
      <c r="AE436" s="16" t="n"/>
    </row>
    <row r="437">
      <c r="A437" s="15">
        <f>IF(D437="","",PROJ&amp;"-"&amp;B437&amp;"-"&amp;C437&amp;"-"&amp;TEXT(D437,"0000"))</f>
        <v/>
      </c>
      <c r="B437" s="16" t="n"/>
      <c r="C437" s="16" t="n"/>
      <c r="D437" s="16" t="n"/>
      <c r="E437" s="17" t="n"/>
      <c r="F437" s="15">
        <f>IF(A437="","",IF(E437=_xlfn.MAXIFS('Register'!$E$6:$E$505,'Register'!$A$6:$A$505,A437),"Y","N"))</f>
        <v/>
      </c>
      <c r="G437" s="15">
        <f>IF(A437="","",COUNTIF('Register'!$A$6:$A$505,A437))</f>
        <v/>
      </c>
      <c r="H437" s="16" t="n"/>
      <c r="I437" s="16" t="n"/>
      <c r="J437" s="16" t="n"/>
      <c r="K437" s="16" t="n"/>
      <c r="L437" s="16" t="n"/>
      <c r="M437" s="16" t="n"/>
      <c r="N437" s="18" t="n"/>
      <c r="O437" s="16" t="n"/>
      <c r="P437" s="19">
        <f>IF(OR(N437="",O437=""),"",N437-O437-TA_SUB)</f>
        <v/>
      </c>
      <c r="Q437" s="18" t="n"/>
      <c r="R437" s="16" t="n"/>
      <c r="S437" s="18" t="n"/>
      <c r="T437" s="18" t="n"/>
      <c r="U437" s="16" t="n"/>
      <c r="V437" s="16" t="n"/>
      <c r="W437" s="18" t="n"/>
      <c r="X437" s="19">
        <f>IF(Q437="","",Q437+TA_SUB)</f>
        <v/>
      </c>
      <c r="Y437" s="15">
        <f>IF(Q437="","",IF(W437="",DATADATE,W437)-Q437)</f>
        <v/>
      </c>
      <c r="Z437" s="15">
        <f>IF(OR(X437="",W437&lt;&gt;""),"",IF(DATADATE&gt;X437,"OVERDUE",""))</f>
        <v/>
      </c>
      <c r="AA437" s="15">
        <f>IF(OR(W437="",X437=""),"",IF(W437&lt;=X437,"On time","Late"))</f>
        <v/>
      </c>
      <c r="AB437" s="15">
        <f>IF(A437="","",IF(W437="","UR",IF(V437="","UR",V437)))</f>
        <v/>
      </c>
      <c r="AC437" s="16" t="n"/>
      <c r="AD437" s="16" t="n"/>
      <c r="AE437" s="16" t="n"/>
    </row>
    <row r="438">
      <c r="A438" s="15">
        <f>IF(D438="","",PROJ&amp;"-"&amp;B438&amp;"-"&amp;C438&amp;"-"&amp;TEXT(D438,"0000"))</f>
        <v/>
      </c>
      <c r="B438" s="16" t="n"/>
      <c r="C438" s="16" t="n"/>
      <c r="D438" s="16" t="n"/>
      <c r="E438" s="17" t="n"/>
      <c r="F438" s="15">
        <f>IF(A438="","",IF(E438=_xlfn.MAXIFS('Register'!$E$6:$E$505,'Register'!$A$6:$A$505,A438),"Y","N"))</f>
        <v/>
      </c>
      <c r="G438" s="15">
        <f>IF(A438="","",COUNTIF('Register'!$A$6:$A$505,A438))</f>
        <v/>
      </c>
      <c r="H438" s="16" t="n"/>
      <c r="I438" s="16" t="n"/>
      <c r="J438" s="16" t="n"/>
      <c r="K438" s="16" t="n"/>
      <c r="L438" s="16" t="n"/>
      <c r="M438" s="16" t="n"/>
      <c r="N438" s="18" t="n"/>
      <c r="O438" s="16" t="n"/>
      <c r="P438" s="19">
        <f>IF(OR(N438="",O438=""),"",N438-O438-TA_SUB)</f>
        <v/>
      </c>
      <c r="Q438" s="18" t="n"/>
      <c r="R438" s="16" t="n"/>
      <c r="S438" s="18" t="n"/>
      <c r="T438" s="18" t="n"/>
      <c r="U438" s="16" t="n"/>
      <c r="V438" s="16" t="n"/>
      <c r="W438" s="18" t="n"/>
      <c r="X438" s="19">
        <f>IF(Q438="","",Q438+TA_SUB)</f>
        <v/>
      </c>
      <c r="Y438" s="15">
        <f>IF(Q438="","",IF(W438="",DATADATE,W438)-Q438)</f>
        <v/>
      </c>
      <c r="Z438" s="15">
        <f>IF(OR(X438="",W438&lt;&gt;""),"",IF(DATADATE&gt;X438,"OVERDUE",""))</f>
        <v/>
      </c>
      <c r="AA438" s="15">
        <f>IF(OR(W438="",X438=""),"",IF(W438&lt;=X438,"On time","Late"))</f>
        <v/>
      </c>
      <c r="AB438" s="15">
        <f>IF(A438="","",IF(W438="","UR",IF(V438="","UR",V438)))</f>
        <v/>
      </c>
      <c r="AC438" s="16" t="n"/>
      <c r="AD438" s="16" t="n"/>
      <c r="AE438" s="16" t="n"/>
    </row>
    <row r="439">
      <c r="A439" s="15">
        <f>IF(D439="","",PROJ&amp;"-"&amp;B439&amp;"-"&amp;C439&amp;"-"&amp;TEXT(D439,"0000"))</f>
        <v/>
      </c>
      <c r="B439" s="16" t="n"/>
      <c r="C439" s="16" t="n"/>
      <c r="D439" s="16" t="n"/>
      <c r="E439" s="17" t="n"/>
      <c r="F439" s="15">
        <f>IF(A439="","",IF(E439=_xlfn.MAXIFS('Register'!$E$6:$E$505,'Register'!$A$6:$A$505,A439),"Y","N"))</f>
        <v/>
      </c>
      <c r="G439" s="15">
        <f>IF(A439="","",COUNTIF('Register'!$A$6:$A$505,A439))</f>
        <v/>
      </c>
      <c r="H439" s="16" t="n"/>
      <c r="I439" s="16" t="n"/>
      <c r="J439" s="16" t="n"/>
      <c r="K439" s="16" t="n"/>
      <c r="L439" s="16" t="n"/>
      <c r="M439" s="16" t="n"/>
      <c r="N439" s="18" t="n"/>
      <c r="O439" s="16" t="n"/>
      <c r="P439" s="19">
        <f>IF(OR(N439="",O439=""),"",N439-O439-TA_SUB)</f>
        <v/>
      </c>
      <c r="Q439" s="18" t="n"/>
      <c r="R439" s="16" t="n"/>
      <c r="S439" s="18" t="n"/>
      <c r="T439" s="18" t="n"/>
      <c r="U439" s="16" t="n"/>
      <c r="V439" s="16" t="n"/>
      <c r="W439" s="18" t="n"/>
      <c r="X439" s="19">
        <f>IF(Q439="","",Q439+TA_SUB)</f>
        <v/>
      </c>
      <c r="Y439" s="15">
        <f>IF(Q439="","",IF(W439="",DATADATE,W439)-Q439)</f>
        <v/>
      </c>
      <c r="Z439" s="15">
        <f>IF(OR(X439="",W439&lt;&gt;""),"",IF(DATADATE&gt;X439,"OVERDUE",""))</f>
        <v/>
      </c>
      <c r="AA439" s="15">
        <f>IF(OR(W439="",X439=""),"",IF(W439&lt;=X439,"On time","Late"))</f>
        <v/>
      </c>
      <c r="AB439" s="15">
        <f>IF(A439="","",IF(W439="","UR",IF(V439="","UR",V439)))</f>
        <v/>
      </c>
      <c r="AC439" s="16" t="n"/>
      <c r="AD439" s="16" t="n"/>
      <c r="AE439" s="16" t="n"/>
    </row>
    <row r="440">
      <c r="A440" s="15">
        <f>IF(D440="","",PROJ&amp;"-"&amp;B440&amp;"-"&amp;C440&amp;"-"&amp;TEXT(D440,"0000"))</f>
        <v/>
      </c>
      <c r="B440" s="16" t="n"/>
      <c r="C440" s="16" t="n"/>
      <c r="D440" s="16" t="n"/>
      <c r="E440" s="17" t="n"/>
      <c r="F440" s="15">
        <f>IF(A440="","",IF(E440=_xlfn.MAXIFS('Register'!$E$6:$E$505,'Register'!$A$6:$A$505,A440),"Y","N"))</f>
        <v/>
      </c>
      <c r="G440" s="15">
        <f>IF(A440="","",COUNTIF('Register'!$A$6:$A$505,A440))</f>
        <v/>
      </c>
      <c r="H440" s="16" t="n"/>
      <c r="I440" s="16" t="n"/>
      <c r="J440" s="16" t="n"/>
      <c r="K440" s="16" t="n"/>
      <c r="L440" s="16" t="n"/>
      <c r="M440" s="16" t="n"/>
      <c r="N440" s="18" t="n"/>
      <c r="O440" s="16" t="n"/>
      <c r="P440" s="19">
        <f>IF(OR(N440="",O440=""),"",N440-O440-TA_SUB)</f>
        <v/>
      </c>
      <c r="Q440" s="18" t="n"/>
      <c r="R440" s="16" t="n"/>
      <c r="S440" s="18" t="n"/>
      <c r="T440" s="18" t="n"/>
      <c r="U440" s="16" t="n"/>
      <c r="V440" s="16" t="n"/>
      <c r="W440" s="18" t="n"/>
      <c r="X440" s="19">
        <f>IF(Q440="","",Q440+TA_SUB)</f>
        <v/>
      </c>
      <c r="Y440" s="15">
        <f>IF(Q440="","",IF(W440="",DATADATE,W440)-Q440)</f>
        <v/>
      </c>
      <c r="Z440" s="15">
        <f>IF(OR(X440="",W440&lt;&gt;""),"",IF(DATADATE&gt;X440,"OVERDUE",""))</f>
        <v/>
      </c>
      <c r="AA440" s="15">
        <f>IF(OR(W440="",X440=""),"",IF(W440&lt;=X440,"On time","Late"))</f>
        <v/>
      </c>
      <c r="AB440" s="15">
        <f>IF(A440="","",IF(W440="","UR",IF(V440="","UR",V440)))</f>
        <v/>
      </c>
      <c r="AC440" s="16" t="n"/>
      <c r="AD440" s="16" t="n"/>
      <c r="AE440" s="16" t="n"/>
    </row>
    <row r="441">
      <c r="A441" s="15">
        <f>IF(D441="","",PROJ&amp;"-"&amp;B441&amp;"-"&amp;C441&amp;"-"&amp;TEXT(D441,"0000"))</f>
        <v/>
      </c>
      <c r="B441" s="16" t="n"/>
      <c r="C441" s="16" t="n"/>
      <c r="D441" s="16" t="n"/>
      <c r="E441" s="17" t="n"/>
      <c r="F441" s="15">
        <f>IF(A441="","",IF(E441=_xlfn.MAXIFS('Register'!$E$6:$E$505,'Register'!$A$6:$A$505,A441),"Y","N"))</f>
        <v/>
      </c>
      <c r="G441" s="15">
        <f>IF(A441="","",COUNTIF('Register'!$A$6:$A$505,A441))</f>
        <v/>
      </c>
      <c r="H441" s="16" t="n"/>
      <c r="I441" s="16" t="n"/>
      <c r="J441" s="16" t="n"/>
      <c r="K441" s="16" t="n"/>
      <c r="L441" s="16" t="n"/>
      <c r="M441" s="16" t="n"/>
      <c r="N441" s="18" t="n"/>
      <c r="O441" s="16" t="n"/>
      <c r="P441" s="19">
        <f>IF(OR(N441="",O441=""),"",N441-O441-TA_SUB)</f>
        <v/>
      </c>
      <c r="Q441" s="18" t="n"/>
      <c r="R441" s="16" t="n"/>
      <c r="S441" s="18" t="n"/>
      <c r="T441" s="18" t="n"/>
      <c r="U441" s="16" t="n"/>
      <c r="V441" s="16" t="n"/>
      <c r="W441" s="18" t="n"/>
      <c r="X441" s="19">
        <f>IF(Q441="","",Q441+TA_SUB)</f>
        <v/>
      </c>
      <c r="Y441" s="15">
        <f>IF(Q441="","",IF(W441="",DATADATE,W441)-Q441)</f>
        <v/>
      </c>
      <c r="Z441" s="15">
        <f>IF(OR(X441="",W441&lt;&gt;""),"",IF(DATADATE&gt;X441,"OVERDUE",""))</f>
        <v/>
      </c>
      <c r="AA441" s="15">
        <f>IF(OR(W441="",X441=""),"",IF(W441&lt;=X441,"On time","Late"))</f>
        <v/>
      </c>
      <c r="AB441" s="15">
        <f>IF(A441="","",IF(W441="","UR",IF(V441="","UR",V441)))</f>
        <v/>
      </c>
      <c r="AC441" s="16" t="n"/>
      <c r="AD441" s="16" t="n"/>
      <c r="AE441" s="16" t="n"/>
    </row>
    <row r="442">
      <c r="A442" s="15">
        <f>IF(D442="","",PROJ&amp;"-"&amp;B442&amp;"-"&amp;C442&amp;"-"&amp;TEXT(D442,"0000"))</f>
        <v/>
      </c>
      <c r="B442" s="16" t="n"/>
      <c r="C442" s="16" t="n"/>
      <c r="D442" s="16" t="n"/>
      <c r="E442" s="17" t="n"/>
      <c r="F442" s="15">
        <f>IF(A442="","",IF(E442=_xlfn.MAXIFS('Register'!$E$6:$E$505,'Register'!$A$6:$A$505,A442),"Y","N"))</f>
        <v/>
      </c>
      <c r="G442" s="15">
        <f>IF(A442="","",COUNTIF('Register'!$A$6:$A$505,A442))</f>
        <v/>
      </c>
      <c r="H442" s="16" t="n"/>
      <c r="I442" s="16" t="n"/>
      <c r="J442" s="16" t="n"/>
      <c r="K442" s="16" t="n"/>
      <c r="L442" s="16" t="n"/>
      <c r="M442" s="16" t="n"/>
      <c r="N442" s="18" t="n"/>
      <c r="O442" s="16" t="n"/>
      <c r="P442" s="19">
        <f>IF(OR(N442="",O442=""),"",N442-O442-TA_SUB)</f>
        <v/>
      </c>
      <c r="Q442" s="18" t="n"/>
      <c r="R442" s="16" t="n"/>
      <c r="S442" s="18" t="n"/>
      <c r="T442" s="18" t="n"/>
      <c r="U442" s="16" t="n"/>
      <c r="V442" s="16" t="n"/>
      <c r="W442" s="18" t="n"/>
      <c r="X442" s="19">
        <f>IF(Q442="","",Q442+TA_SUB)</f>
        <v/>
      </c>
      <c r="Y442" s="15">
        <f>IF(Q442="","",IF(W442="",DATADATE,W442)-Q442)</f>
        <v/>
      </c>
      <c r="Z442" s="15">
        <f>IF(OR(X442="",W442&lt;&gt;""),"",IF(DATADATE&gt;X442,"OVERDUE",""))</f>
        <v/>
      </c>
      <c r="AA442" s="15">
        <f>IF(OR(W442="",X442=""),"",IF(W442&lt;=X442,"On time","Late"))</f>
        <v/>
      </c>
      <c r="AB442" s="15">
        <f>IF(A442="","",IF(W442="","UR",IF(V442="","UR",V442)))</f>
        <v/>
      </c>
      <c r="AC442" s="16" t="n"/>
      <c r="AD442" s="16" t="n"/>
      <c r="AE442" s="16" t="n"/>
    </row>
    <row r="443">
      <c r="A443" s="15">
        <f>IF(D443="","",PROJ&amp;"-"&amp;B443&amp;"-"&amp;C443&amp;"-"&amp;TEXT(D443,"0000"))</f>
        <v/>
      </c>
      <c r="B443" s="16" t="n"/>
      <c r="C443" s="16" t="n"/>
      <c r="D443" s="16" t="n"/>
      <c r="E443" s="17" t="n"/>
      <c r="F443" s="15">
        <f>IF(A443="","",IF(E443=_xlfn.MAXIFS('Register'!$E$6:$E$505,'Register'!$A$6:$A$505,A443),"Y","N"))</f>
        <v/>
      </c>
      <c r="G443" s="15">
        <f>IF(A443="","",COUNTIF('Register'!$A$6:$A$505,A443))</f>
        <v/>
      </c>
      <c r="H443" s="16" t="n"/>
      <c r="I443" s="16" t="n"/>
      <c r="J443" s="16" t="n"/>
      <c r="K443" s="16" t="n"/>
      <c r="L443" s="16" t="n"/>
      <c r="M443" s="16" t="n"/>
      <c r="N443" s="18" t="n"/>
      <c r="O443" s="16" t="n"/>
      <c r="P443" s="19">
        <f>IF(OR(N443="",O443=""),"",N443-O443-TA_SUB)</f>
        <v/>
      </c>
      <c r="Q443" s="18" t="n"/>
      <c r="R443" s="16" t="n"/>
      <c r="S443" s="18" t="n"/>
      <c r="T443" s="18" t="n"/>
      <c r="U443" s="16" t="n"/>
      <c r="V443" s="16" t="n"/>
      <c r="W443" s="18" t="n"/>
      <c r="X443" s="19">
        <f>IF(Q443="","",Q443+TA_SUB)</f>
        <v/>
      </c>
      <c r="Y443" s="15">
        <f>IF(Q443="","",IF(W443="",DATADATE,W443)-Q443)</f>
        <v/>
      </c>
      <c r="Z443" s="15">
        <f>IF(OR(X443="",W443&lt;&gt;""),"",IF(DATADATE&gt;X443,"OVERDUE",""))</f>
        <v/>
      </c>
      <c r="AA443" s="15">
        <f>IF(OR(W443="",X443=""),"",IF(W443&lt;=X443,"On time","Late"))</f>
        <v/>
      </c>
      <c r="AB443" s="15">
        <f>IF(A443="","",IF(W443="","UR",IF(V443="","UR",V443)))</f>
        <v/>
      </c>
      <c r="AC443" s="16" t="n"/>
      <c r="AD443" s="16" t="n"/>
      <c r="AE443" s="16" t="n"/>
    </row>
    <row r="444">
      <c r="A444" s="15">
        <f>IF(D444="","",PROJ&amp;"-"&amp;B444&amp;"-"&amp;C444&amp;"-"&amp;TEXT(D444,"0000"))</f>
        <v/>
      </c>
      <c r="B444" s="16" t="n"/>
      <c r="C444" s="16" t="n"/>
      <c r="D444" s="16" t="n"/>
      <c r="E444" s="17" t="n"/>
      <c r="F444" s="15">
        <f>IF(A444="","",IF(E444=_xlfn.MAXIFS('Register'!$E$6:$E$505,'Register'!$A$6:$A$505,A444),"Y","N"))</f>
        <v/>
      </c>
      <c r="G444" s="15">
        <f>IF(A444="","",COUNTIF('Register'!$A$6:$A$505,A444))</f>
        <v/>
      </c>
      <c r="H444" s="16" t="n"/>
      <c r="I444" s="16" t="n"/>
      <c r="J444" s="16" t="n"/>
      <c r="K444" s="16" t="n"/>
      <c r="L444" s="16" t="n"/>
      <c r="M444" s="16" t="n"/>
      <c r="N444" s="18" t="n"/>
      <c r="O444" s="16" t="n"/>
      <c r="P444" s="19">
        <f>IF(OR(N444="",O444=""),"",N444-O444-TA_SUB)</f>
        <v/>
      </c>
      <c r="Q444" s="18" t="n"/>
      <c r="R444" s="16" t="n"/>
      <c r="S444" s="18" t="n"/>
      <c r="T444" s="18" t="n"/>
      <c r="U444" s="16" t="n"/>
      <c r="V444" s="16" t="n"/>
      <c r="W444" s="18" t="n"/>
      <c r="X444" s="19">
        <f>IF(Q444="","",Q444+TA_SUB)</f>
        <v/>
      </c>
      <c r="Y444" s="15">
        <f>IF(Q444="","",IF(W444="",DATADATE,W444)-Q444)</f>
        <v/>
      </c>
      <c r="Z444" s="15">
        <f>IF(OR(X444="",W444&lt;&gt;""),"",IF(DATADATE&gt;X444,"OVERDUE",""))</f>
        <v/>
      </c>
      <c r="AA444" s="15">
        <f>IF(OR(W444="",X444=""),"",IF(W444&lt;=X444,"On time","Late"))</f>
        <v/>
      </c>
      <c r="AB444" s="15">
        <f>IF(A444="","",IF(W444="","UR",IF(V444="","UR",V444)))</f>
        <v/>
      </c>
      <c r="AC444" s="16" t="n"/>
      <c r="AD444" s="16" t="n"/>
      <c r="AE444" s="16" t="n"/>
    </row>
    <row r="445">
      <c r="A445" s="15">
        <f>IF(D445="","",PROJ&amp;"-"&amp;B445&amp;"-"&amp;C445&amp;"-"&amp;TEXT(D445,"0000"))</f>
        <v/>
      </c>
      <c r="B445" s="16" t="n"/>
      <c r="C445" s="16" t="n"/>
      <c r="D445" s="16" t="n"/>
      <c r="E445" s="17" t="n"/>
      <c r="F445" s="15">
        <f>IF(A445="","",IF(E445=_xlfn.MAXIFS('Register'!$E$6:$E$505,'Register'!$A$6:$A$505,A445),"Y","N"))</f>
        <v/>
      </c>
      <c r="G445" s="15">
        <f>IF(A445="","",COUNTIF('Register'!$A$6:$A$505,A445))</f>
        <v/>
      </c>
      <c r="H445" s="16" t="n"/>
      <c r="I445" s="16" t="n"/>
      <c r="J445" s="16" t="n"/>
      <c r="K445" s="16" t="n"/>
      <c r="L445" s="16" t="n"/>
      <c r="M445" s="16" t="n"/>
      <c r="N445" s="18" t="n"/>
      <c r="O445" s="16" t="n"/>
      <c r="P445" s="19">
        <f>IF(OR(N445="",O445=""),"",N445-O445-TA_SUB)</f>
        <v/>
      </c>
      <c r="Q445" s="18" t="n"/>
      <c r="R445" s="16" t="n"/>
      <c r="S445" s="18" t="n"/>
      <c r="T445" s="18" t="n"/>
      <c r="U445" s="16" t="n"/>
      <c r="V445" s="16" t="n"/>
      <c r="W445" s="18" t="n"/>
      <c r="X445" s="19">
        <f>IF(Q445="","",Q445+TA_SUB)</f>
        <v/>
      </c>
      <c r="Y445" s="15">
        <f>IF(Q445="","",IF(W445="",DATADATE,W445)-Q445)</f>
        <v/>
      </c>
      <c r="Z445" s="15">
        <f>IF(OR(X445="",W445&lt;&gt;""),"",IF(DATADATE&gt;X445,"OVERDUE",""))</f>
        <v/>
      </c>
      <c r="AA445" s="15">
        <f>IF(OR(W445="",X445=""),"",IF(W445&lt;=X445,"On time","Late"))</f>
        <v/>
      </c>
      <c r="AB445" s="15">
        <f>IF(A445="","",IF(W445="","UR",IF(V445="","UR",V445)))</f>
        <v/>
      </c>
      <c r="AC445" s="16" t="n"/>
      <c r="AD445" s="16" t="n"/>
      <c r="AE445" s="16" t="n"/>
    </row>
    <row r="446">
      <c r="A446" s="15">
        <f>IF(D446="","",PROJ&amp;"-"&amp;B446&amp;"-"&amp;C446&amp;"-"&amp;TEXT(D446,"0000"))</f>
        <v/>
      </c>
      <c r="B446" s="16" t="n"/>
      <c r="C446" s="16" t="n"/>
      <c r="D446" s="16" t="n"/>
      <c r="E446" s="17" t="n"/>
      <c r="F446" s="15">
        <f>IF(A446="","",IF(E446=_xlfn.MAXIFS('Register'!$E$6:$E$505,'Register'!$A$6:$A$505,A446),"Y","N"))</f>
        <v/>
      </c>
      <c r="G446" s="15">
        <f>IF(A446="","",COUNTIF('Register'!$A$6:$A$505,A446))</f>
        <v/>
      </c>
      <c r="H446" s="16" t="n"/>
      <c r="I446" s="16" t="n"/>
      <c r="J446" s="16" t="n"/>
      <c r="K446" s="16" t="n"/>
      <c r="L446" s="16" t="n"/>
      <c r="M446" s="16" t="n"/>
      <c r="N446" s="18" t="n"/>
      <c r="O446" s="16" t="n"/>
      <c r="P446" s="19">
        <f>IF(OR(N446="",O446=""),"",N446-O446-TA_SUB)</f>
        <v/>
      </c>
      <c r="Q446" s="18" t="n"/>
      <c r="R446" s="16" t="n"/>
      <c r="S446" s="18" t="n"/>
      <c r="T446" s="18" t="n"/>
      <c r="U446" s="16" t="n"/>
      <c r="V446" s="16" t="n"/>
      <c r="W446" s="18" t="n"/>
      <c r="X446" s="19">
        <f>IF(Q446="","",Q446+TA_SUB)</f>
        <v/>
      </c>
      <c r="Y446" s="15">
        <f>IF(Q446="","",IF(W446="",DATADATE,W446)-Q446)</f>
        <v/>
      </c>
      <c r="Z446" s="15">
        <f>IF(OR(X446="",W446&lt;&gt;""),"",IF(DATADATE&gt;X446,"OVERDUE",""))</f>
        <v/>
      </c>
      <c r="AA446" s="15">
        <f>IF(OR(W446="",X446=""),"",IF(W446&lt;=X446,"On time","Late"))</f>
        <v/>
      </c>
      <c r="AB446" s="15">
        <f>IF(A446="","",IF(W446="","UR",IF(V446="","UR",V446)))</f>
        <v/>
      </c>
      <c r="AC446" s="16" t="n"/>
      <c r="AD446" s="16" t="n"/>
      <c r="AE446" s="16" t="n"/>
    </row>
    <row r="447">
      <c r="A447" s="15">
        <f>IF(D447="","",PROJ&amp;"-"&amp;B447&amp;"-"&amp;C447&amp;"-"&amp;TEXT(D447,"0000"))</f>
        <v/>
      </c>
      <c r="B447" s="16" t="n"/>
      <c r="C447" s="16" t="n"/>
      <c r="D447" s="16" t="n"/>
      <c r="E447" s="17" t="n"/>
      <c r="F447" s="15">
        <f>IF(A447="","",IF(E447=_xlfn.MAXIFS('Register'!$E$6:$E$505,'Register'!$A$6:$A$505,A447),"Y","N"))</f>
        <v/>
      </c>
      <c r="G447" s="15">
        <f>IF(A447="","",COUNTIF('Register'!$A$6:$A$505,A447))</f>
        <v/>
      </c>
      <c r="H447" s="16" t="n"/>
      <c r="I447" s="16" t="n"/>
      <c r="J447" s="16" t="n"/>
      <c r="K447" s="16" t="n"/>
      <c r="L447" s="16" t="n"/>
      <c r="M447" s="16" t="n"/>
      <c r="N447" s="18" t="n"/>
      <c r="O447" s="16" t="n"/>
      <c r="P447" s="19">
        <f>IF(OR(N447="",O447=""),"",N447-O447-TA_SUB)</f>
        <v/>
      </c>
      <c r="Q447" s="18" t="n"/>
      <c r="R447" s="16" t="n"/>
      <c r="S447" s="18" t="n"/>
      <c r="T447" s="18" t="n"/>
      <c r="U447" s="16" t="n"/>
      <c r="V447" s="16" t="n"/>
      <c r="W447" s="18" t="n"/>
      <c r="X447" s="19">
        <f>IF(Q447="","",Q447+TA_SUB)</f>
        <v/>
      </c>
      <c r="Y447" s="15">
        <f>IF(Q447="","",IF(W447="",DATADATE,W447)-Q447)</f>
        <v/>
      </c>
      <c r="Z447" s="15">
        <f>IF(OR(X447="",W447&lt;&gt;""),"",IF(DATADATE&gt;X447,"OVERDUE",""))</f>
        <v/>
      </c>
      <c r="AA447" s="15">
        <f>IF(OR(W447="",X447=""),"",IF(W447&lt;=X447,"On time","Late"))</f>
        <v/>
      </c>
      <c r="AB447" s="15">
        <f>IF(A447="","",IF(W447="","UR",IF(V447="","UR",V447)))</f>
        <v/>
      </c>
      <c r="AC447" s="16" t="n"/>
      <c r="AD447" s="16" t="n"/>
      <c r="AE447" s="16" t="n"/>
    </row>
    <row r="448">
      <c r="A448" s="15">
        <f>IF(D448="","",PROJ&amp;"-"&amp;B448&amp;"-"&amp;C448&amp;"-"&amp;TEXT(D448,"0000"))</f>
        <v/>
      </c>
      <c r="B448" s="16" t="n"/>
      <c r="C448" s="16" t="n"/>
      <c r="D448" s="16" t="n"/>
      <c r="E448" s="17" t="n"/>
      <c r="F448" s="15">
        <f>IF(A448="","",IF(E448=_xlfn.MAXIFS('Register'!$E$6:$E$505,'Register'!$A$6:$A$505,A448),"Y","N"))</f>
        <v/>
      </c>
      <c r="G448" s="15">
        <f>IF(A448="","",COUNTIF('Register'!$A$6:$A$505,A448))</f>
        <v/>
      </c>
      <c r="H448" s="16" t="n"/>
      <c r="I448" s="16" t="n"/>
      <c r="J448" s="16" t="n"/>
      <c r="K448" s="16" t="n"/>
      <c r="L448" s="16" t="n"/>
      <c r="M448" s="16" t="n"/>
      <c r="N448" s="18" t="n"/>
      <c r="O448" s="16" t="n"/>
      <c r="P448" s="19">
        <f>IF(OR(N448="",O448=""),"",N448-O448-TA_SUB)</f>
        <v/>
      </c>
      <c r="Q448" s="18" t="n"/>
      <c r="R448" s="16" t="n"/>
      <c r="S448" s="18" t="n"/>
      <c r="T448" s="18" t="n"/>
      <c r="U448" s="16" t="n"/>
      <c r="V448" s="16" t="n"/>
      <c r="W448" s="18" t="n"/>
      <c r="X448" s="19">
        <f>IF(Q448="","",Q448+TA_SUB)</f>
        <v/>
      </c>
      <c r="Y448" s="15">
        <f>IF(Q448="","",IF(W448="",DATADATE,W448)-Q448)</f>
        <v/>
      </c>
      <c r="Z448" s="15">
        <f>IF(OR(X448="",W448&lt;&gt;""),"",IF(DATADATE&gt;X448,"OVERDUE",""))</f>
        <v/>
      </c>
      <c r="AA448" s="15">
        <f>IF(OR(W448="",X448=""),"",IF(W448&lt;=X448,"On time","Late"))</f>
        <v/>
      </c>
      <c r="AB448" s="15">
        <f>IF(A448="","",IF(W448="","UR",IF(V448="","UR",V448)))</f>
        <v/>
      </c>
      <c r="AC448" s="16" t="n"/>
      <c r="AD448" s="16" t="n"/>
      <c r="AE448" s="16" t="n"/>
    </row>
    <row r="449">
      <c r="A449" s="15">
        <f>IF(D449="","",PROJ&amp;"-"&amp;B449&amp;"-"&amp;C449&amp;"-"&amp;TEXT(D449,"0000"))</f>
        <v/>
      </c>
      <c r="B449" s="16" t="n"/>
      <c r="C449" s="16" t="n"/>
      <c r="D449" s="16" t="n"/>
      <c r="E449" s="17" t="n"/>
      <c r="F449" s="15">
        <f>IF(A449="","",IF(E449=_xlfn.MAXIFS('Register'!$E$6:$E$505,'Register'!$A$6:$A$505,A449),"Y","N"))</f>
        <v/>
      </c>
      <c r="G449" s="15">
        <f>IF(A449="","",COUNTIF('Register'!$A$6:$A$505,A449))</f>
        <v/>
      </c>
      <c r="H449" s="16" t="n"/>
      <c r="I449" s="16" t="n"/>
      <c r="J449" s="16" t="n"/>
      <c r="K449" s="16" t="n"/>
      <c r="L449" s="16" t="n"/>
      <c r="M449" s="16" t="n"/>
      <c r="N449" s="18" t="n"/>
      <c r="O449" s="16" t="n"/>
      <c r="P449" s="19">
        <f>IF(OR(N449="",O449=""),"",N449-O449-TA_SUB)</f>
        <v/>
      </c>
      <c r="Q449" s="18" t="n"/>
      <c r="R449" s="16" t="n"/>
      <c r="S449" s="18" t="n"/>
      <c r="T449" s="18" t="n"/>
      <c r="U449" s="16" t="n"/>
      <c r="V449" s="16" t="n"/>
      <c r="W449" s="18" t="n"/>
      <c r="X449" s="19">
        <f>IF(Q449="","",Q449+TA_SUB)</f>
        <v/>
      </c>
      <c r="Y449" s="15">
        <f>IF(Q449="","",IF(W449="",DATADATE,W449)-Q449)</f>
        <v/>
      </c>
      <c r="Z449" s="15">
        <f>IF(OR(X449="",W449&lt;&gt;""),"",IF(DATADATE&gt;X449,"OVERDUE",""))</f>
        <v/>
      </c>
      <c r="AA449" s="15">
        <f>IF(OR(W449="",X449=""),"",IF(W449&lt;=X449,"On time","Late"))</f>
        <v/>
      </c>
      <c r="AB449" s="15">
        <f>IF(A449="","",IF(W449="","UR",IF(V449="","UR",V449)))</f>
        <v/>
      </c>
      <c r="AC449" s="16" t="n"/>
      <c r="AD449" s="16" t="n"/>
      <c r="AE449" s="16" t="n"/>
    </row>
    <row r="450">
      <c r="A450" s="15">
        <f>IF(D450="","",PROJ&amp;"-"&amp;B450&amp;"-"&amp;C450&amp;"-"&amp;TEXT(D450,"0000"))</f>
        <v/>
      </c>
      <c r="B450" s="16" t="n"/>
      <c r="C450" s="16" t="n"/>
      <c r="D450" s="16" t="n"/>
      <c r="E450" s="17" t="n"/>
      <c r="F450" s="15">
        <f>IF(A450="","",IF(E450=_xlfn.MAXIFS('Register'!$E$6:$E$505,'Register'!$A$6:$A$505,A450),"Y","N"))</f>
        <v/>
      </c>
      <c r="G450" s="15">
        <f>IF(A450="","",COUNTIF('Register'!$A$6:$A$505,A450))</f>
        <v/>
      </c>
      <c r="H450" s="16" t="n"/>
      <c r="I450" s="16" t="n"/>
      <c r="J450" s="16" t="n"/>
      <c r="K450" s="16" t="n"/>
      <c r="L450" s="16" t="n"/>
      <c r="M450" s="16" t="n"/>
      <c r="N450" s="18" t="n"/>
      <c r="O450" s="16" t="n"/>
      <c r="P450" s="19">
        <f>IF(OR(N450="",O450=""),"",N450-O450-TA_SUB)</f>
        <v/>
      </c>
      <c r="Q450" s="18" t="n"/>
      <c r="R450" s="16" t="n"/>
      <c r="S450" s="18" t="n"/>
      <c r="T450" s="18" t="n"/>
      <c r="U450" s="16" t="n"/>
      <c r="V450" s="16" t="n"/>
      <c r="W450" s="18" t="n"/>
      <c r="X450" s="19">
        <f>IF(Q450="","",Q450+TA_SUB)</f>
        <v/>
      </c>
      <c r="Y450" s="15">
        <f>IF(Q450="","",IF(W450="",DATADATE,W450)-Q450)</f>
        <v/>
      </c>
      <c r="Z450" s="15">
        <f>IF(OR(X450="",W450&lt;&gt;""),"",IF(DATADATE&gt;X450,"OVERDUE",""))</f>
        <v/>
      </c>
      <c r="AA450" s="15">
        <f>IF(OR(W450="",X450=""),"",IF(W450&lt;=X450,"On time","Late"))</f>
        <v/>
      </c>
      <c r="AB450" s="15">
        <f>IF(A450="","",IF(W450="","UR",IF(V450="","UR",V450)))</f>
        <v/>
      </c>
      <c r="AC450" s="16" t="n"/>
      <c r="AD450" s="16" t="n"/>
      <c r="AE450" s="16" t="n"/>
    </row>
    <row r="451">
      <c r="A451" s="15">
        <f>IF(D451="","",PROJ&amp;"-"&amp;B451&amp;"-"&amp;C451&amp;"-"&amp;TEXT(D451,"0000"))</f>
        <v/>
      </c>
      <c r="B451" s="16" t="n"/>
      <c r="C451" s="16" t="n"/>
      <c r="D451" s="16" t="n"/>
      <c r="E451" s="17" t="n"/>
      <c r="F451" s="15">
        <f>IF(A451="","",IF(E451=_xlfn.MAXIFS('Register'!$E$6:$E$505,'Register'!$A$6:$A$505,A451),"Y","N"))</f>
        <v/>
      </c>
      <c r="G451" s="15">
        <f>IF(A451="","",COUNTIF('Register'!$A$6:$A$505,A451))</f>
        <v/>
      </c>
      <c r="H451" s="16" t="n"/>
      <c r="I451" s="16" t="n"/>
      <c r="J451" s="16" t="n"/>
      <c r="K451" s="16" t="n"/>
      <c r="L451" s="16" t="n"/>
      <c r="M451" s="16" t="n"/>
      <c r="N451" s="18" t="n"/>
      <c r="O451" s="16" t="n"/>
      <c r="P451" s="19">
        <f>IF(OR(N451="",O451=""),"",N451-O451-TA_SUB)</f>
        <v/>
      </c>
      <c r="Q451" s="18" t="n"/>
      <c r="R451" s="16" t="n"/>
      <c r="S451" s="18" t="n"/>
      <c r="T451" s="18" t="n"/>
      <c r="U451" s="16" t="n"/>
      <c r="V451" s="16" t="n"/>
      <c r="W451" s="18" t="n"/>
      <c r="X451" s="19">
        <f>IF(Q451="","",Q451+TA_SUB)</f>
        <v/>
      </c>
      <c r="Y451" s="15">
        <f>IF(Q451="","",IF(W451="",DATADATE,W451)-Q451)</f>
        <v/>
      </c>
      <c r="Z451" s="15">
        <f>IF(OR(X451="",W451&lt;&gt;""),"",IF(DATADATE&gt;X451,"OVERDUE",""))</f>
        <v/>
      </c>
      <c r="AA451" s="15">
        <f>IF(OR(W451="",X451=""),"",IF(W451&lt;=X451,"On time","Late"))</f>
        <v/>
      </c>
      <c r="AB451" s="15">
        <f>IF(A451="","",IF(W451="","UR",IF(V451="","UR",V451)))</f>
        <v/>
      </c>
      <c r="AC451" s="16" t="n"/>
      <c r="AD451" s="16" t="n"/>
      <c r="AE451" s="16" t="n"/>
    </row>
    <row r="452">
      <c r="A452" s="15">
        <f>IF(D452="","",PROJ&amp;"-"&amp;B452&amp;"-"&amp;C452&amp;"-"&amp;TEXT(D452,"0000"))</f>
        <v/>
      </c>
      <c r="B452" s="16" t="n"/>
      <c r="C452" s="16" t="n"/>
      <c r="D452" s="16" t="n"/>
      <c r="E452" s="17" t="n"/>
      <c r="F452" s="15">
        <f>IF(A452="","",IF(E452=_xlfn.MAXIFS('Register'!$E$6:$E$505,'Register'!$A$6:$A$505,A452),"Y","N"))</f>
        <v/>
      </c>
      <c r="G452" s="15">
        <f>IF(A452="","",COUNTIF('Register'!$A$6:$A$505,A452))</f>
        <v/>
      </c>
      <c r="H452" s="16" t="n"/>
      <c r="I452" s="16" t="n"/>
      <c r="J452" s="16" t="n"/>
      <c r="K452" s="16" t="n"/>
      <c r="L452" s="16" t="n"/>
      <c r="M452" s="16" t="n"/>
      <c r="N452" s="18" t="n"/>
      <c r="O452" s="16" t="n"/>
      <c r="P452" s="19">
        <f>IF(OR(N452="",O452=""),"",N452-O452-TA_SUB)</f>
        <v/>
      </c>
      <c r="Q452" s="18" t="n"/>
      <c r="R452" s="16" t="n"/>
      <c r="S452" s="18" t="n"/>
      <c r="T452" s="18" t="n"/>
      <c r="U452" s="16" t="n"/>
      <c r="V452" s="16" t="n"/>
      <c r="W452" s="18" t="n"/>
      <c r="X452" s="19">
        <f>IF(Q452="","",Q452+TA_SUB)</f>
        <v/>
      </c>
      <c r="Y452" s="15">
        <f>IF(Q452="","",IF(W452="",DATADATE,W452)-Q452)</f>
        <v/>
      </c>
      <c r="Z452" s="15">
        <f>IF(OR(X452="",W452&lt;&gt;""),"",IF(DATADATE&gt;X452,"OVERDUE",""))</f>
        <v/>
      </c>
      <c r="AA452" s="15">
        <f>IF(OR(W452="",X452=""),"",IF(W452&lt;=X452,"On time","Late"))</f>
        <v/>
      </c>
      <c r="AB452" s="15">
        <f>IF(A452="","",IF(W452="","UR",IF(V452="","UR",V452)))</f>
        <v/>
      </c>
      <c r="AC452" s="16" t="n"/>
      <c r="AD452" s="16" t="n"/>
      <c r="AE452" s="16" t="n"/>
    </row>
    <row r="453">
      <c r="A453" s="15">
        <f>IF(D453="","",PROJ&amp;"-"&amp;B453&amp;"-"&amp;C453&amp;"-"&amp;TEXT(D453,"0000"))</f>
        <v/>
      </c>
      <c r="B453" s="16" t="n"/>
      <c r="C453" s="16" t="n"/>
      <c r="D453" s="16" t="n"/>
      <c r="E453" s="17" t="n"/>
      <c r="F453" s="15">
        <f>IF(A453="","",IF(E453=_xlfn.MAXIFS('Register'!$E$6:$E$505,'Register'!$A$6:$A$505,A453),"Y","N"))</f>
        <v/>
      </c>
      <c r="G453" s="15">
        <f>IF(A453="","",COUNTIF('Register'!$A$6:$A$505,A453))</f>
        <v/>
      </c>
      <c r="H453" s="16" t="n"/>
      <c r="I453" s="16" t="n"/>
      <c r="J453" s="16" t="n"/>
      <c r="K453" s="16" t="n"/>
      <c r="L453" s="16" t="n"/>
      <c r="M453" s="16" t="n"/>
      <c r="N453" s="18" t="n"/>
      <c r="O453" s="16" t="n"/>
      <c r="P453" s="19">
        <f>IF(OR(N453="",O453=""),"",N453-O453-TA_SUB)</f>
        <v/>
      </c>
      <c r="Q453" s="18" t="n"/>
      <c r="R453" s="16" t="n"/>
      <c r="S453" s="18" t="n"/>
      <c r="T453" s="18" t="n"/>
      <c r="U453" s="16" t="n"/>
      <c r="V453" s="16" t="n"/>
      <c r="W453" s="18" t="n"/>
      <c r="X453" s="19">
        <f>IF(Q453="","",Q453+TA_SUB)</f>
        <v/>
      </c>
      <c r="Y453" s="15">
        <f>IF(Q453="","",IF(W453="",DATADATE,W453)-Q453)</f>
        <v/>
      </c>
      <c r="Z453" s="15">
        <f>IF(OR(X453="",W453&lt;&gt;""),"",IF(DATADATE&gt;X453,"OVERDUE",""))</f>
        <v/>
      </c>
      <c r="AA453" s="15">
        <f>IF(OR(W453="",X453=""),"",IF(W453&lt;=X453,"On time","Late"))</f>
        <v/>
      </c>
      <c r="AB453" s="15">
        <f>IF(A453="","",IF(W453="","UR",IF(V453="","UR",V453)))</f>
        <v/>
      </c>
      <c r="AC453" s="16" t="n"/>
      <c r="AD453" s="16" t="n"/>
      <c r="AE453" s="16" t="n"/>
    </row>
    <row r="454">
      <c r="A454" s="15">
        <f>IF(D454="","",PROJ&amp;"-"&amp;B454&amp;"-"&amp;C454&amp;"-"&amp;TEXT(D454,"0000"))</f>
        <v/>
      </c>
      <c r="B454" s="16" t="n"/>
      <c r="C454" s="16" t="n"/>
      <c r="D454" s="16" t="n"/>
      <c r="E454" s="17" t="n"/>
      <c r="F454" s="15">
        <f>IF(A454="","",IF(E454=_xlfn.MAXIFS('Register'!$E$6:$E$505,'Register'!$A$6:$A$505,A454),"Y","N"))</f>
        <v/>
      </c>
      <c r="G454" s="15">
        <f>IF(A454="","",COUNTIF('Register'!$A$6:$A$505,A454))</f>
        <v/>
      </c>
      <c r="H454" s="16" t="n"/>
      <c r="I454" s="16" t="n"/>
      <c r="J454" s="16" t="n"/>
      <c r="K454" s="16" t="n"/>
      <c r="L454" s="16" t="n"/>
      <c r="M454" s="16" t="n"/>
      <c r="N454" s="18" t="n"/>
      <c r="O454" s="16" t="n"/>
      <c r="P454" s="19">
        <f>IF(OR(N454="",O454=""),"",N454-O454-TA_SUB)</f>
        <v/>
      </c>
      <c r="Q454" s="18" t="n"/>
      <c r="R454" s="16" t="n"/>
      <c r="S454" s="18" t="n"/>
      <c r="T454" s="18" t="n"/>
      <c r="U454" s="16" t="n"/>
      <c r="V454" s="16" t="n"/>
      <c r="W454" s="18" t="n"/>
      <c r="X454" s="19">
        <f>IF(Q454="","",Q454+TA_SUB)</f>
        <v/>
      </c>
      <c r="Y454" s="15">
        <f>IF(Q454="","",IF(W454="",DATADATE,W454)-Q454)</f>
        <v/>
      </c>
      <c r="Z454" s="15">
        <f>IF(OR(X454="",W454&lt;&gt;""),"",IF(DATADATE&gt;X454,"OVERDUE",""))</f>
        <v/>
      </c>
      <c r="AA454" s="15">
        <f>IF(OR(W454="",X454=""),"",IF(W454&lt;=X454,"On time","Late"))</f>
        <v/>
      </c>
      <c r="AB454" s="15">
        <f>IF(A454="","",IF(W454="","UR",IF(V454="","UR",V454)))</f>
        <v/>
      </c>
      <c r="AC454" s="16" t="n"/>
      <c r="AD454" s="16" t="n"/>
      <c r="AE454" s="16" t="n"/>
    </row>
    <row r="455">
      <c r="A455" s="15">
        <f>IF(D455="","",PROJ&amp;"-"&amp;B455&amp;"-"&amp;C455&amp;"-"&amp;TEXT(D455,"0000"))</f>
        <v/>
      </c>
      <c r="B455" s="16" t="n"/>
      <c r="C455" s="16" t="n"/>
      <c r="D455" s="16" t="n"/>
      <c r="E455" s="17" t="n"/>
      <c r="F455" s="15">
        <f>IF(A455="","",IF(E455=_xlfn.MAXIFS('Register'!$E$6:$E$505,'Register'!$A$6:$A$505,A455),"Y","N"))</f>
        <v/>
      </c>
      <c r="G455" s="15">
        <f>IF(A455="","",COUNTIF('Register'!$A$6:$A$505,A455))</f>
        <v/>
      </c>
      <c r="H455" s="16" t="n"/>
      <c r="I455" s="16" t="n"/>
      <c r="J455" s="16" t="n"/>
      <c r="K455" s="16" t="n"/>
      <c r="L455" s="16" t="n"/>
      <c r="M455" s="16" t="n"/>
      <c r="N455" s="18" t="n"/>
      <c r="O455" s="16" t="n"/>
      <c r="P455" s="19">
        <f>IF(OR(N455="",O455=""),"",N455-O455-TA_SUB)</f>
        <v/>
      </c>
      <c r="Q455" s="18" t="n"/>
      <c r="R455" s="16" t="n"/>
      <c r="S455" s="18" t="n"/>
      <c r="T455" s="18" t="n"/>
      <c r="U455" s="16" t="n"/>
      <c r="V455" s="16" t="n"/>
      <c r="W455" s="18" t="n"/>
      <c r="X455" s="19">
        <f>IF(Q455="","",Q455+TA_SUB)</f>
        <v/>
      </c>
      <c r="Y455" s="15">
        <f>IF(Q455="","",IF(W455="",DATADATE,W455)-Q455)</f>
        <v/>
      </c>
      <c r="Z455" s="15">
        <f>IF(OR(X455="",W455&lt;&gt;""),"",IF(DATADATE&gt;X455,"OVERDUE",""))</f>
        <v/>
      </c>
      <c r="AA455" s="15">
        <f>IF(OR(W455="",X455=""),"",IF(W455&lt;=X455,"On time","Late"))</f>
        <v/>
      </c>
      <c r="AB455" s="15">
        <f>IF(A455="","",IF(W455="","UR",IF(V455="","UR",V455)))</f>
        <v/>
      </c>
      <c r="AC455" s="16" t="n"/>
      <c r="AD455" s="16" t="n"/>
      <c r="AE455" s="16" t="n"/>
    </row>
    <row r="456">
      <c r="A456" s="15">
        <f>IF(D456="","",PROJ&amp;"-"&amp;B456&amp;"-"&amp;C456&amp;"-"&amp;TEXT(D456,"0000"))</f>
        <v/>
      </c>
      <c r="B456" s="16" t="n"/>
      <c r="C456" s="16" t="n"/>
      <c r="D456" s="16" t="n"/>
      <c r="E456" s="17" t="n"/>
      <c r="F456" s="15">
        <f>IF(A456="","",IF(E456=_xlfn.MAXIFS('Register'!$E$6:$E$505,'Register'!$A$6:$A$505,A456),"Y","N"))</f>
        <v/>
      </c>
      <c r="G456" s="15">
        <f>IF(A456="","",COUNTIF('Register'!$A$6:$A$505,A456))</f>
        <v/>
      </c>
      <c r="H456" s="16" t="n"/>
      <c r="I456" s="16" t="n"/>
      <c r="J456" s="16" t="n"/>
      <c r="K456" s="16" t="n"/>
      <c r="L456" s="16" t="n"/>
      <c r="M456" s="16" t="n"/>
      <c r="N456" s="18" t="n"/>
      <c r="O456" s="16" t="n"/>
      <c r="P456" s="19">
        <f>IF(OR(N456="",O456=""),"",N456-O456-TA_SUB)</f>
        <v/>
      </c>
      <c r="Q456" s="18" t="n"/>
      <c r="R456" s="16" t="n"/>
      <c r="S456" s="18" t="n"/>
      <c r="T456" s="18" t="n"/>
      <c r="U456" s="16" t="n"/>
      <c r="V456" s="16" t="n"/>
      <c r="W456" s="18" t="n"/>
      <c r="X456" s="19">
        <f>IF(Q456="","",Q456+TA_SUB)</f>
        <v/>
      </c>
      <c r="Y456" s="15">
        <f>IF(Q456="","",IF(W456="",DATADATE,W456)-Q456)</f>
        <v/>
      </c>
      <c r="Z456" s="15">
        <f>IF(OR(X456="",W456&lt;&gt;""),"",IF(DATADATE&gt;X456,"OVERDUE",""))</f>
        <v/>
      </c>
      <c r="AA456" s="15">
        <f>IF(OR(W456="",X456=""),"",IF(W456&lt;=X456,"On time","Late"))</f>
        <v/>
      </c>
      <c r="AB456" s="15">
        <f>IF(A456="","",IF(W456="","UR",IF(V456="","UR",V456)))</f>
        <v/>
      </c>
      <c r="AC456" s="16" t="n"/>
      <c r="AD456" s="16" t="n"/>
      <c r="AE456" s="16" t="n"/>
    </row>
    <row r="457">
      <c r="A457" s="15">
        <f>IF(D457="","",PROJ&amp;"-"&amp;B457&amp;"-"&amp;C457&amp;"-"&amp;TEXT(D457,"0000"))</f>
        <v/>
      </c>
      <c r="B457" s="16" t="n"/>
      <c r="C457" s="16" t="n"/>
      <c r="D457" s="16" t="n"/>
      <c r="E457" s="17" t="n"/>
      <c r="F457" s="15">
        <f>IF(A457="","",IF(E457=_xlfn.MAXIFS('Register'!$E$6:$E$505,'Register'!$A$6:$A$505,A457),"Y","N"))</f>
        <v/>
      </c>
      <c r="G457" s="15">
        <f>IF(A457="","",COUNTIF('Register'!$A$6:$A$505,A457))</f>
        <v/>
      </c>
      <c r="H457" s="16" t="n"/>
      <c r="I457" s="16" t="n"/>
      <c r="J457" s="16" t="n"/>
      <c r="K457" s="16" t="n"/>
      <c r="L457" s="16" t="n"/>
      <c r="M457" s="16" t="n"/>
      <c r="N457" s="18" t="n"/>
      <c r="O457" s="16" t="n"/>
      <c r="P457" s="19">
        <f>IF(OR(N457="",O457=""),"",N457-O457-TA_SUB)</f>
        <v/>
      </c>
      <c r="Q457" s="18" t="n"/>
      <c r="R457" s="16" t="n"/>
      <c r="S457" s="18" t="n"/>
      <c r="T457" s="18" t="n"/>
      <c r="U457" s="16" t="n"/>
      <c r="V457" s="16" t="n"/>
      <c r="W457" s="18" t="n"/>
      <c r="X457" s="19">
        <f>IF(Q457="","",Q457+TA_SUB)</f>
        <v/>
      </c>
      <c r="Y457" s="15">
        <f>IF(Q457="","",IF(W457="",DATADATE,W457)-Q457)</f>
        <v/>
      </c>
      <c r="Z457" s="15">
        <f>IF(OR(X457="",W457&lt;&gt;""),"",IF(DATADATE&gt;X457,"OVERDUE",""))</f>
        <v/>
      </c>
      <c r="AA457" s="15">
        <f>IF(OR(W457="",X457=""),"",IF(W457&lt;=X457,"On time","Late"))</f>
        <v/>
      </c>
      <c r="AB457" s="15">
        <f>IF(A457="","",IF(W457="","UR",IF(V457="","UR",V457)))</f>
        <v/>
      </c>
      <c r="AC457" s="16" t="n"/>
      <c r="AD457" s="16" t="n"/>
      <c r="AE457" s="16" t="n"/>
    </row>
    <row r="458">
      <c r="A458" s="15">
        <f>IF(D458="","",PROJ&amp;"-"&amp;B458&amp;"-"&amp;C458&amp;"-"&amp;TEXT(D458,"0000"))</f>
        <v/>
      </c>
      <c r="B458" s="16" t="n"/>
      <c r="C458" s="16" t="n"/>
      <c r="D458" s="16" t="n"/>
      <c r="E458" s="17" t="n"/>
      <c r="F458" s="15">
        <f>IF(A458="","",IF(E458=_xlfn.MAXIFS('Register'!$E$6:$E$505,'Register'!$A$6:$A$505,A458),"Y","N"))</f>
        <v/>
      </c>
      <c r="G458" s="15">
        <f>IF(A458="","",COUNTIF('Register'!$A$6:$A$505,A458))</f>
        <v/>
      </c>
      <c r="H458" s="16" t="n"/>
      <c r="I458" s="16" t="n"/>
      <c r="J458" s="16" t="n"/>
      <c r="K458" s="16" t="n"/>
      <c r="L458" s="16" t="n"/>
      <c r="M458" s="16" t="n"/>
      <c r="N458" s="18" t="n"/>
      <c r="O458" s="16" t="n"/>
      <c r="P458" s="19">
        <f>IF(OR(N458="",O458=""),"",N458-O458-TA_SUB)</f>
        <v/>
      </c>
      <c r="Q458" s="18" t="n"/>
      <c r="R458" s="16" t="n"/>
      <c r="S458" s="18" t="n"/>
      <c r="T458" s="18" t="n"/>
      <c r="U458" s="16" t="n"/>
      <c r="V458" s="16" t="n"/>
      <c r="W458" s="18" t="n"/>
      <c r="X458" s="19">
        <f>IF(Q458="","",Q458+TA_SUB)</f>
        <v/>
      </c>
      <c r="Y458" s="15">
        <f>IF(Q458="","",IF(W458="",DATADATE,W458)-Q458)</f>
        <v/>
      </c>
      <c r="Z458" s="15">
        <f>IF(OR(X458="",W458&lt;&gt;""),"",IF(DATADATE&gt;X458,"OVERDUE",""))</f>
        <v/>
      </c>
      <c r="AA458" s="15">
        <f>IF(OR(W458="",X458=""),"",IF(W458&lt;=X458,"On time","Late"))</f>
        <v/>
      </c>
      <c r="AB458" s="15">
        <f>IF(A458="","",IF(W458="","UR",IF(V458="","UR",V458)))</f>
        <v/>
      </c>
      <c r="AC458" s="16" t="n"/>
      <c r="AD458" s="16" t="n"/>
      <c r="AE458" s="16" t="n"/>
    </row>
    <row r="459">
      <c r="A459" s="15">
        <f>IF(D459="","",PROJ&amp;"-"&amp;B459&amp;"-"&amp;C459&amp;"-"&amp;TEXT(D459,"0000"))</f>
        <v/>
      </c>
      <c r="B459" s="16" t="n"/>
      <c r="C459" s="16" t="n"/>
      <c r="D459" s="16" t="n"/>
      <c r="E459" s="17" t="n"/>
      <c r="F459" s="15">
        <f>IF(A459="","",IF(E459=_xlfn.MAXIFS('Register'!$E$6:$E$505,'Register'!$A$6:$A$505,A459),"Y","N"))</f>
        <v/>
      </c>
      <c r="G459" s="15">
        <f>IF(A459="","",COUNTIF('Register'!$A$6:$A$505,A459))</f>
        <v/>
      </c>
      <c r="H459" s="16" t="n"/>
      <c r="I459" s="16" t="n"/>
      <c r="J459" s="16" t="n"/>
      <c r="K459" s="16" t="n"/>
      <c r="L459" s="16" t="n"/>
      <c r="M459" s="16" t="n"/>
      <c r="N459" s="18" t="n"/>
      <c r="O459" s="16" t="n"/>
      <c r="P459" s="19">
        <f>IF(OR(N459="",O459=""),"",N459-O459-TA_SUB)</f>
        <v/>
      </c>
      <c r="Q459" s="18" t="n"/>
      <c r="R459" s="16" t="n"/>
      <c r="S459" s="18" t="n"/>
      <c r="T459" s="18" t="n"/>
      <c r="U459" s="16" t="n"/>
      <c r="V459" s="16" t="n"/>
      <c r="W459" s="18" t="n"/>
      <c r="X459" s="19">
        <f>IF(Q459="","",Q459+TA_SUB)</f>
        <v/>
      </c>
      <c r="Y459" s="15">
        <f>IF(Q459="","",IF(W459="",DATADATE,W459)-Q459)</f>
        <v/>
      </c>
      <c r="Z459" s="15">
        <f>IF(OR(X459="",W459&lt;&gt;""),"",IF(DATADATE&gt;X459,"OVERDUE",""))</f>
        <v/>
      </c>
      <c r="AA459" s="15">
        <f>IF(OR(W459="",X459=""),"",IF(W459&lt;=X459,"On time","Late"))</f>
        <v/>
      </c>
      <c r="AB459" s="15">
        <f>IF(A459="","",IF(W459="","UR",IF(V459="","UR",V459)))</f>
        <v/>
      </c>
      <c r="AC459" s="16" t="n"/>
      <c r="AD459" s="16" t="n"/>
      <c r="AE459" s="16" t="n"/>
    </row>
    <row r="460">
      <c r="A460" s="15">
        <f>IF(D460="","",PROJ&amp;"-"&amp;B460&amp;"-"&amp;C460&amp;"-"&amp;TEXT(D460,"0000"))</f>
        <v/>
      </c>
      <c r="B460" s="16" t="n"/>
      <c r="C460" s="16" t="n"/>
      <c r="D460" s="16" t="n"/>
      <c r="E460" s="17" t="n"/>
      <c r="F460" s="15">
        <f>IF(A460="","",IF(E460=_xlfn.MAXIFS('Register'!$E$6:$E$505,'Register'!$A$6:$A$505,A460),"Y","N"))</f>
        <v/>
      </c>
      <c r="G460" s="15">
        <f>IF(A460="","",COUNTIF('Register'!$A$6:$A$505,A460))</f>
        <v/>
      </c>
      <c r="H460" s="16" t="n"/>
      <c r="I460" s="16" t="n"/>
      <c r="J460" s="16" t="n"/>
      <c r="K460" s="16" t="n"/>
      <c r="L460" s="16" t="n"/>
      <c r="M460" s="16" t="n"/>
      <c r="N460" s="18" t="n"/>
      <c r="O460" s="16" t="n"/>
      <c r="P460" s="19">
        <f>IF(OR(N460="",O460=""),"",N460-O460-TA_SUB)</f>
        <v/>
      </c>
      <c r="Q460" s="18" t="n"/>
      <c r="R460" s="16" t="n"/>
      <c r="S460" s="18" t="n"/>
      <c r="T460" s="18" t="n"/>
      <c r="U460" s="16" t="n"/>
      <c r="V460" s="16" t="n"/>
      <c r="W460" s="18" t="n"/>
      <c r="X460" s="19">
        <f>IF(Q460="","",Q460+TA_SUB)</f>
        <v/>
      </c>
      <c r="Y460" s="15">
        <f>IF(Q460="","",IF(W460="",DATADATE,W460)-Q460)</f>
        <v/>
      </c>
      <c r="Z460" s="15">
        <f>IF(OR(X460="",W460&lt;&gt;""),"",IF(DATADATE&gt;X460,"OVERDUE",""))</f>
        <v/>
      </c>
      <c r="AA460" s="15">
        <f>IF(OR(W460="",X460=""),"",IF(W460&lt;=X460,"On time","Late"))</f>
        <v/>
      </c>
      <c r="AB460" s="15">
        <f>IF(A460="","",IF(W460="","UR",IF(V460="","UR",V460)))</f>
        <v/>
      </c>
      <c r="AC460" s="16" t="n"/>
      <c r="AD460" s="16" t="n"/>
      <c r="AE460" s="16" t="n"/>
    </row>
    <row r="461">
      <c r="A461" s="15">
        <f>IF(D461="","",PROJ&amp;"-"&amp;B461&amp;"-"&amp;C461&amp;"-"&amp;TEXT(D461,"0000"))</f>
        <v/>
      </c>
      <c r="B461" s="16" t="n"/>
      <c r="C461" s="16" t="n"/>
      <c r="D461" s="16" t="n"/>
      <c r="E461" s="17" t="n"/>
      <c r="F461" s="15">
        <f>IF(A461="","",IF(E461=_xlfn.MAXIFS('Register'!$E$6:$E$505,'Register'!$A$6:$A$505,A461),"Y","N"))</f>
        <v/>
      </c>
      <c r="G461" s="15">
        <f>IF(A461="","",COUNTIF('Register'!$A$6:$A$505,A461))</f>
        <v/>
      </c>
      <c r="H461" s="16" t="n"/>
      <c r="I461" s="16" t="n"/>
      <c r="J461" s="16" t="n"/>
      <c r="K461" s="16" t="n"/>
      <c r="L461" s="16" t="n"/>
      <c r="M461" s="16" t="n"/>
      <c r="N461" s="18" t="n"/>
      <c r="O461" s="16" t="n"/>
      <c r="P461" s="19">
        <f>IF(OR(N461="",O461=""),"",N461-O461-TA_SUB)</f>
        <v/>
      </c>
      <c r="Q461" s="18" t="n"/>
      <c r="R461" s="16" t="n"/>
      <c r="S461" s="18" t="n"/>
      <c r="T461" s="18" t="n"/>
      <c r="U461" s="16" t="n"/>
      <c r="V461" s="16" t="n"/>
      <c r="W461" s="18" t="n"/>
      <c r="X461" s="19">
        <f>IF(Q461="","",Q461+TA_SUB)</f>
        <v/>
      </c>
      <c r="Y461" s="15">
        <f>IF(Q461="","",IF(W461="",DATADATE,W461)-Q461)</f>
        <v/>
      </c>
      <c r="Z461" s="15">
        <f>IF(OR(X461="",W461&lt;&gt;""),"",IF(DATADATE&gt;X461,"OVERDUE",""))</f>
        <v/>
      </c>
      <c r="AA461" s="15">
        <f>IF(OR(W461="",X461=""),"",IF(W461&lt;=X461,"On time","Late"))</f>
        <v/>
      </c>
      <c r="AB461" s="15">
        <f>IF(A461="","",IF(W461="","UR",IF(V461="","UR",V461)))</f>
        <v/>
      </c>
      <c r="AC461" s="16" t="n"/>
      <c r="AD461" s="16" t="n"/>
      <c r="AE461" s="16" t="n"/>
    </row>
    <row r="462">
      <c r="A462" s="15">
        <f>IF(D462="","",PROJ&amp;"-"&amp;B462&amp;"-"&amp;C462&amp;"-"&amp;TEXT(D462,"0000"))</f>
        <v/>
      </c>
      <c r="B462" s="16" t="n"/>
      <c r="C462" s="16" t="n"/>
      <c r="D462" s="16" t="n"/>
      <c r="E462" s="17" t="n"/>
      <c r="F462" s="15">
        <f>IF(A462="","",IF(E462=_xlfn.MAXIFS('Register'!$E$6:$E$505,'Register'!$A$6:$A$505,A462),"Y","N"))</f>
        <v/>
      </c>
      <c r="G462" s="15">
        <f>IF(A462="","",COUNTIF('Register'!$A$6:$A$505,A462))</f>
        <v/>
      </c>
      <c r="H462" s="16" t="n"/>
      <c r="I462" s="16" t="n"/>
      <c r="J462" s="16" t="n"/>
      <c r="K462" s="16" t="n"/>
      <c r="L462" s="16" t="n"/>
      <c r="M462" s="16" t="n"/>
      <c r="N462" s="18" t="n"/>
      <c r="O462" s="16" t="n"/>
      <c r="P462" s="19">
        <f>IF(OR(N462="",O462=""),"",N462-O462-TA_SUB)</f>
        <v/>
      </c>
      <c r="Q462" s="18" t="n"/>
      <c r="R462" s="16" t="n"/>
      <c r="S462" s="18" t="n"/>
      <c r="T462" s="18" t="n"/>
      <c r="U462" s="16" t="n"/>
      <c r="V462" s="16" t="n"/>
      <c r="W462" s="18" t="n"/>
      <c r="X462" s="19">
        <f>IF(Q462="","",Q462+TA_SUB)</f>
        <v/>
      </c>
      <c r="Y462" s="15">
        <f>IF(Q462="","",IF(W462="",DATADATE,W462)-Q462)</f>
        <v/>
      </c>
      <c r="Z462" s="15">
        <f>IF(OR(X462="",W462&lt;&gt;""),"",IF(DATADATE&gt;X462,"OVERDUE",""))</f>
        <v/>
      </c>
      <c r="AA462" s="15">
        <f>IF(OR(W462="",X462=""),"",IF(W462&lt;=X462,"On time","Late"))</f>
        <v/>
      </c>
      <c r="AB462" s="15">
        <f>IF(A462="","",IF(W462="","UR",IF(V462="","UR",V462)))</f>
        <v/>
      </c>
      <c r="AC462" s="16" t="n"/>
      <c r="AD462" s="16" t="n"/>
      <c r="AE462" s="16" t="n"/>
    </row>
    <row r="463">
      <c r="A463" s="15">
        <f>IF(D463="","",PROJ&amp;"-"&amp;B463&amp;"-"&amp;C463&amp;"-"&amp;TEXT(D463,"0000"))</f>
        <v/>
      </c>
      <c r="B463" s="16" t="n"/>
      <c r="C463" s="16" t="n"/>
      <c r="D463" s="16" t="n"/>
      <c r="E463" s="17" t="n"/>
      <c r="F463" s="15">
        <f>IF(A463="","",IF(E463=_xlfn.MAXIFS('Register'!$E$6:$E$505,'Register'!$A$6:$A$505,A463),"Y","N"))</f>
        <v/>
      </c>
      <c r="G463" s="15">
        <f>IF(A463="","",COUNTIF('Register'!$A$6:$A$505,A463))</f>
        <v/>
      </c>
      <c r="H463" s="16" t="n"/>
      <c r="I463" s="16" t="n"/>
      <c r="J463" s="16" t="n"/>
      <c r="K463" s="16" t="n"/>
      <c r="L463" s="16" t="n"/>
      <c r="M463" s="16" t="n"/>
      <c r="N463" s="18" t="n"/>
      <c r="O463" s="16" t="n"/>
      <c r="P463" s="19">
        <f>IF(OR(N463="",O463=""),"",N463-O463-TA_SUB)</f>
        <v/>
      </c>
      <c r="Q463" s="18" t="n"/>
      <c r="R463" s="16" t="n"/>
      <c r="S463" s="18" t="n"/>
      <c r="T463" s="18" t="n"/>
      <c r="U463" s="16" t="n"/>
      <c r="V463" s="16" t="n"/>
      <c r="W463" s="18" t="n"/>
      <c r="X463" s="19">
        <f>IF(Q463="","",Q463+TA_SUB)</f>
        <v/>
      </c>
      <c r="Y463" s="15">
        <f>IF(Q463="","",IF(W463="",DATADATE,W463)-Q463)</f>
        <v/>
      </c>
      <c r="Z463" s="15">
        <f>IF(OR(X463="",W463&lt;&gt;""),"",IF(DATADATE&gt;X463,"OVERDUE",""))</f>
        <v/>
      </c>
      <c r="AA463" s="15">
        <f>IF(OR(W463="",X463=""),"",IF(W463&lt;=X463,"On time","Late"))</f>
        <v/>
      </c>
      <c r="AB463" s="15">
        <f>IF(A463="","",IF(W463="","UR",IF(V463="","UR",V463)))</f>
        <v/>
      </c>
      <c r="AC463" s="16" t="n"/>
      <c r="AD463" s="16" t="n"/>
      <c r="AE463" s="16" t="n"/>
    </row>
    <row r="464">
      <c r="A464" s="15">
        <f>IF(D464="","",PROJ&amp;"-"&amp;B464&amp;"-"&amp;C464&amp;"-"&amp;TEXT(D464,"0000"))</f>
        <v/>
      </c>
      <c r="B464" s="16" t="n"/>
      <c r="C464" s="16" t="n"/>
      <c r="D464" s="16" t="n"/>
      <c r="E464" s="17" t="n"/>
      <c r="F464" s="15">
        <f>IF(A464="","",IF(E464=_xlfn.MAXIFS('Register'!$E$6:$E$505,'Register'!$A$6:$A$505,A464),"Y","N"))</f>
        <v/>
      </c>
      <c r="G464" s="15">
        <f>IF(A464="","",COUNTIF('Register'!$A$6:$A$505,A464))</f>
        <v/>
      </c>
      <c r="H464" s="16" t="n"/>
      <c r="I464" s="16" t="n"/>
      <c r="J464" s="16" t="n"/>
      <c r="K464" s="16" t="n"/>
      <c r="L464" s="16" t="n"/>
      <c r="M464" s="16" t="n"/>
      <c r="N464" s="18" t="n"/>
      <c r="O464" s="16" t="n"/>
      <c r="P464" s="19">
        <f>IF(OR(N464="",O464=""),"",N464-O464-TA_SUB)</f>
        <v/>
      </c>
      <c r="Q464" s="18" t="n"/>
      <c r="R464" s="16" t="n"/>
      <c r="S464" s="18" t="n"/>
      <c r="T464" s="18" t="n"/>
      <c r="U464" s="16" t="n"/>
      <c r="V464" s="16" t="n"/>
      <c r="W464" s="18" t="n"/>
      <c r="X464" s="19">
        <f>IF(Q464="","",Q464+TA_SUB)</f>
        <v/>
      </c>
      <c r="Y464" s="15">
        <f>IF(Q464="","",IF(W464="",DATADATE,W464)-Q464)</f>
        <v/>
      </c>
      <c r="Z464" s="15">
        <f>IF(OR(X464="",W464&lt;&gt;""),"",IF(DATADATE&gt;X464,"OVERDUE",""))</f>
        <v/>
      </c>
      <c r="AA464" s="15">
        <f>IF(OR(W464="",X464=""),"",IF(W464&lt;=X464,"On time","Late"))</f>
        <v/>
      </c>
      <c r="AB464" s="15">
        <f>IF(A464="","",IF(W464="","UR",IF(V464="","UR",V464)))</f>
        <v/>
      </c>
      <c r="AC464" s="16" t="n"/>
      <c r="AD464" s="16" t="n"/>
      <c r="AE464" s="16" t="n"/>
    </row>
    <row r="465">
      <c r="A465" s="15">
        <f>IF(D465="","",PROJ&amp;"-"&amp;B465&amp;"-"&amp;C465&amp;"-"&amp;TEXT(D465,"0000"))</f>
        <v/>
      </c>
      <c r="B465" s="16" t="n"/>
      <c r="C465" s="16" t="n"/>
      <c r="D465" s="16" t="n"/>
      <c r="E465" s="17" t="n"/>
      <c r="F465" s="15">
        <f>IF(A465="","",IF(E465=_xlfn.MAXIFS('Register'!$E$6:$E$505,'Register'!$A$6:$A$505,A465),"Y","N"))</f>
        <v/>
      </c>
      <c r="G465" s="15">
        <f>IF(A465="","",COUNTIF('Register'!$A$6:$A$505,A465))</f>
        <v/>
      </c>
      <c r="H465" s="16" t="n"/>
      <c r="I465" s="16" t="n"/>
      <c r="J465" s="16" t="n"/>
      <c r="K465" s="16" t="n"/>
      <c r="L465" s="16" t="n"/>
      <c r="M465" s="16" t="n"/>
      <c r="N465" s="18" t="n"/>
      <c r="O465" s="16" t="n"/>
      <c r="P465" s="19">
        <f>IF(OR(N465="",O465=""),"",N465-O465-TA_SUB)</f>
        <v/>
      </c>
      <c r="Q465" s="18" t="n"/>
      <c r="R465" s="16" t="n"/>
      <c r="S465" s="18" t="n"/>
      <c r="T465" s="18" t="n"/>
      <c r="U465" s="16" t="n"/>
      <c r="V465" s="16" t="n"/>
      <c r="W465" s="18" t="n"/>
      <c r="X465" s="19">
        <f>IF(Q465="","",Q465+TA_SUB)</f>
        <v/>
      </c>
      <c r="Y465" s="15">
        <f>IF(Q465="","",IF(W465="",DATADATE,W465)-Q465)</f>
        <v/>
      </c>
      <c r="Z465" s="15">
        <f>IF(OR(X465="",W465&lt;&gt;""),"",IF(DATADATE&gt;X465,"OVERDUE",""))</f>
        <v/>
      </c>
      <c r="AA465" s="15">
        <f>IF(OR(W465="",X465=""),"",IF(W465&lt;=X465,"On time","Late"))</f>
        <v/>
      </c>
      <c r="AB465" s="15">
        <f>IF(A465="","",IF(W465="","UR",IF(V465="","UR",V465)))</f>
        <v/>
      </c>
      <c r="AC465" s="16" t="n"/>
      <c r="AD465" s="16" t="n"/>
      <c r="AE465" s="16" t="n"/>
    </row>
    <row r="466">
      <c r="A466" s="15">
        <f>IF(D466="","",PROJ&amp;"-"&amp;B466&amp;"-"&amp;C466&amp;"-"&amp;TEXT(D466,"0000"))</f>
        <v/>
      </c>
      <c r="B466" s="16" t="n"/>
      <c r="C466" s="16" t="n"/>
      <c r="D466" s="16" t="n"/>
      <c r="E466" s="17" t="n"/>
      <c r="F466" s="15">
        <f>IF(A466="","",IF(E466=_xlfn.MAXIFS('Register'!$E$6:$E$505,'Register'!$A$6:$A$505,A466),"Y","N"))</f>
        <v/>
      </c>
      <c r="G466" s="15">
        <f>IF(A466="","",COUNTIF('Register'!$A$6:$A$505,A466))</f>
        <v/>
      </c>
      <c r="H466" s="16" t="n"/>
      <c r="I466" s="16" t="n"/>
      <c r="J466" s="16" t="n"/>
      <c r="K466" s="16" t="n"/>
      <c r="L466" s="16" t="n"/>
      <c r="M466" s="16" t="n"/>
      <c r="N466" s="18" t="n"/>
      <c r="O466" s="16" t="n"/>
      <c r="P466" s="19">
        <f>IF(OR(N466="",O466=""),"",N466-O466-TA_SUB)</f>
        <v/>
      </c>
      <c r="Q466" s="18" t="n"/>
      <c r="R466" s="16" t="n"/>
      <c r="S466" s="18" t="n"/>
      <c r="T466" s="18" t="n"/>
      <c r="U466" s="16" t="n"/>
      <c r="V466" s="16" t="n"/>
      <c r="W466" s="18" t="n"/>
      <c r="X466" s="19">
        <f>IF(Q466="","",Q466+TA_SUB)</f>
        <v/>
      </c>
      <c r="Y466" s="15">
        <f>IF(Q466="","",IF(W466="",DATADATE,W466)-Q466)</f>
        <v/>
      </c>
      <c r="Z466" s="15">
        <f>IF(OR(X466="",W466&lt;&gt;""),"",IF(DATADATE&gt;X466,"OVERDUE",""))</f>
        <v/>
      </c>
      <c r="AA466" s="15">
        <f>IF(OR(W466="",X466=""),"",IF(W466&lt;=X466,"On time","Late"))</f>
        <v/>
      </c>
      <c r="AB466" s="15">
        <f>IF(A466="","",IF(W466="","UR",IF(V466="","UR",V466)))</f>
        <v/>
      </c>
      <c r="AC466" s="16" t="n"/>
      <c r="AD466" s="16" t="n"/>
      <c r="AE466" s="16" t="n"/>
    </row>
    <row r="467">
      <c r="A467" s="15">
        <f>IF(D467="","",PROJ&amp;"-"&amp;B467&amp;"-"&amp;C467&amp;"-"&amp;TEXT(D467,"0000"))</f>
        <v/>
      </c>
      <c r="B467" s="16" t="n"/>
      <c r="C467" s="16" t="n"/>
      <c r="D467" s="16" t="n"/>
      <c r="E467" s="17" t="n"/>
      <c r="F467" s="15">
        <f>IF(A467="","",IF(E467=_xlfn.MAXIFS('Register'!$E$6:$E$505,'Register'!$A$6:$A$505,A467),"Y","N"))</f>
        <v/>
      </c>
      <c r="G467" s="15">
        <f>IF(A467="","",COUNTIF('Register'!$A$6:$A$505,A467))</f>
        <v/>
      </c>
      <c r="H467" s="16" t="n"/>
      <c r="I467" s="16" t="n"/>
      <c r="J467" s="16" t="n"/>
      <c r="K467" s="16" t="n"/>
      <c r="L467" s="16" t="n"/>
      <c r="M467" s="16" t="n"/>
      <c r="N467" s="18" t="n"/>
      <c r="O467" s="16" t="n"/>
      <c r="P467" s="19">
        <f>IF(OR(N467="",O467=""),"",N467-O467-TA_SUB)</f>
        <v/>
      </c>
      <c r="Q467" s="18" t="n"/>
      <c r="R467" s="16" t="n"/>
      <c r="S467" s="18" t="n"/>
      <c r="T467" s="18" t="n"/>
      <c r="U467" s="16" t="n"/>
      <c r="V467" s="16" t="n"/>
      <c r="W467" s="18" t="n"/>
      <c r="X467" s="19">
        <f>IF(Q467="","",Q467+TA_SUB)</f>
        <v/>
      </c>
      <c r="Y467" s="15">
        <f>IF(Q467="","",IF(W467="",DATADATE,W467)-Q467)</f>
        <v/>
      </c>
      <c r="Z467" s="15">
        <f>IF(OR(X467="",W467&lt;&gt;""),"",IF(DATADATE&gt;X467,"OVERDUE",""))</f>
        <v/>
      </c>
      <c r="AA467" s="15">
        <f>IF(OR(W467="",X467=""),"",IF(W467&lt;=X467,"On time","Late"))</f>
        <v/>
      </c>
      <c r="AB467" s="15">
        <f>IF(A467="","",IF(W467="","UR",IF(V467="","UR",V467)))</f>
        <v/>
      </c>
      <c r="AC467" s="16" t="n"/>
      <c r="AD467" s="16" t="n"/>
      <c r="AE467" s="16" t="n"/>
    </row>
    <row r="468">
      <c r="A468" s="15">
        <f>IF(D468="","",PROJ&amp;"-"&amp;B468&amp;"-"&amp;C468&amp;"-"&amp;TEXT(D468,"0000"))</f>
        <v/>
      </c>
      <c r="B468" s="16" t="n"/>
      <c r="C468" s="16" t="n"/>
      <c r="D468" s="16" t="n"/>
      <c r="E468" s="17" t="n"/>
      <c r="F468" s="15">
        <f>IF(A468="","",IF(E468=_xlfn.MAXIFS('Register'!$E$6:$E$505,'Register'!$A$6:$A$505,A468),"Y","N"))</f>
        <v/>
      </c>
      <c r="G468" s="15">
        <f>IF(A468="","",COUNTIF('Register'!$A$6:$A$505,A468))</f>
        <v/>
      </c>
      <c r="H468" s="16" t="n"/>
      <c r="I468" s="16" t="n"/>
      <c r="J468" s="16" t="n"/>
      <c r="K468" s="16" t="n"/>
      <c r="L468" s="16" t="n"/>
      <c r="M468" s="16" t="n"/>
      <c r="N468" s="18" t="n"/>
      <c r="O468" s="16" t="n"/>
      <c r="P468" s="19">
        <f>IF(OR(N468="",O468=""),"",N468-O468-TA_SUB)</f>
        <v/>
      </c>
      <c r="Q468" s="18" t="n"/>
      <c r="R468" s="16" t="n"/>
      <c r="S468" s="18" t="n"/>
      <c r="T468" s="18" t="n"/>
      <c r="U468" s="16" t="n"/>
      <c r="V468" s="16" t="n"/>
      <c r="W468" s="18" t="n"/>
      <c r="X468" s="19">
        <f>IF(Q468="","",Q468+TA_SUB)</f>
        <v/>
      </c>
      <c r="Y468" s="15">
        <f>IF(Q468="","",IF(W468="",DATADATE,W468)-Q468)</f>
        <v/>
      </c>
      <c r="Z468" s="15">
        <f>IF(OR(X468="",W468&lt;&gt;""),"",IF(DATADATE&gt;X468,"OVERDUE",""))</f>
        <v/>
      </c>
      <c r="AA468" s="15">
        <f>IF(OR(W468="",X468=""),"",IF(W468&lt;=X468,"On time","Late"))</f>
        <v/>
      </c>
      <c r="AB468" s="15">
        <f>IF(A468="","",IF(W468="","UR",IF(V468="","UR",V468)))</f>
        <v/>
      </c>
      <c r="AC468" s="16" t="n"/>
      <c r="AD468" s="16" t="n"/>
      <c r="AE468" s="16" t="n"/>
    </row>
    <row r="469">
      <c r="A469" s="15">
        <f>IF(D469="","",PROJ&amp;"-"&amp;B469&amp;"-"&amp;C469&amp;"-"&amp;TEXT(D469,"0000"))</f>
        <v/>
      </c>
      <c r="B469" s="16" t="n"/>
      <c r="C469" s="16" t="n"/>
      <c r="D469" s="16" t="n"/>
      <c r="E469" s="17" t="n"/>
      <c r="F469" s="15">
        <f>IF(A469="","",IF(E469=_xlfn.MAXIFS('Register'!$E$6:$E$505,'Register'!$A$6:$A$505,A469),"Y","N"))</f>
        <v/>
      </c>
      <c r="G469" s="15">
        <f>IF(A469="","",COUNTIF('Register'!$A$6:$A$505,A469))</f>
        <v/>
      </c>
      <c r="H469" s="16" t="n"/>
      <c r="I469" s="16" t="n"/>
      <c r="J469" s="16" t="n"/>
      <c r="K469" s="16" t="n"/>
      <c r="L469" s="16" t="n"/>
      <c r="M469" s="16" t="n"/>
      <c r="N469" s="18" t="n"/>
      <c r="O469" s="16" t="n"/>
      <c r="P469" s="19">
        <f>IF(OR(N469="",O469=""),"",N469-O469-TA_SUB)</f>
        <v/>
      </c>
      <c r="Q469" s="18" t="n"/>
      <c r="R469" s="16" t="n"/>
      <c r="S469" s="18" t="n"/>
      <c r="T469" s="18" t="n"/>
      <c r="U469" s="16" t="n"/>
      <c r="V469" s="16" t="n"/>
      <c r="W469" s="18" t="n"/>
      <c r="X469" s="19">
        <f>IF(Q469="","",Q469+TA_SUB)</f>
        <v/>
      </c>
      <c r="Y469" s="15">
        <f>IF(Q469="","",IF(W469="",DATADATE,W469)-Q469)</f>
        <v/>
      </c>
      <c r="Z469" s="15">
        <f>IF(OR(X469="",W469&lt;&gt;""),"",IF(DATADATE&gt;X469,"OVERDUE",""))</f>
        <v/>
      </c>
      <c r="AA469" s="15">
        <f>IF(OR(W469="",X469=""),"",IF(W469&lt;=X469,"On time","Late"))</f>
        <v/>
      </c>
      <c r="AB469" s="15">
        <f>IF(A469="","",IF(W469="","UR",IF(V469="","UR",V469)))</f>
        <v/>
      </c>
      <c r="AC469" s="16" t="n"/>
      <c r="AD469" s="16" t="n"/>
      <c r="AE469" s="16" t="n"/>
    </row>
    <row r="470">
      <c r="A470" s="15">
        <f>IF(D470="","",PROJ&amp;"-"&amp;B470&amp;"-"&amp;C470&amp;"-"&amp;TEXT(D470,"0000"))</f>
        <v/>
      </c>
      <c r="B470" s="16" t="n"/>
      <c r="C470" s="16" t="n"/>
      <c r="D470" s="16" t="n"/>
      <c r="E470" s="17" t="n"/>
      <c r="F470" s="15">
        <f>IF(A470="","",IF(E470=_xlfn.MAXIFS('Register'!$E$6:$E$505,'Register'!$A$6:$A$505,A470),"Y","N"))</f>
        <v/>
      </c>
      <c r="G470" s="15">
        <f>IF(A470="","",COUNTIF('Register'!$A$6:$A$505,A470))</f>
        <v/>
      </c>
      <c r="H470" s="16" t="n"/>
      <c r="I470" s="16" t="n"/>
      <c r="J470" s="16" t="n"/>
      <c r="K470" s="16" t="n"/>
      <c r="L470" s="16" t="n"/>
      <c r="M470" s="16" t="n"/>
      <c r="N470" s="18" t="n"/>
      <c r="O470" s="16" t="n"/>
      <c r="P470" s="19">
        <f>IF(OR(N470="",O470=""),"",N470-O470-TA_SUB)</f>
        <v/>
      </c>
      <c r="Q470" s="18" t="n"/>
      <c r="R470" s="16" t="n"/>
      <c r="S470" s="18" t="n"/>
      <c r="T470" s="18" t="n"/>
      <c r="U470" s="16" t="n"/>
      <c r="V470" s="16" t="n"/>
      <c r="W470" s="18" t="n"/>
      <c r="X470" s="19">
        <f>IF(Q470="","",Q470+TA_SUB)</f>
        <v/>
      </c>
      <c r="Y470" s="15">
        <f>IF(Q470="","",IF(W470="",DATADATE,W470)-Q470)</f>
        <v/>
      </c>
      <c r="Z470" s="15">
        <f>IF(OR(X470="",W470&lt;&gt;""),"",IF(DATADATE&gt;X470,"OVERDUE",""))</f>
        <v/>
      </c>
      <c r="AA470" s="15">
        <f>IF(OR(W470="",X470=""),"",IF(W470&lt;=X470,"On time","Late"))</f>
        <v/>
      </c>
      <c r="AB470" s="15">
        <f>IF(A470="","",IF(W470="","UR",IF(V470="","UR",V470)))</f>
        <v/>
      </c>
      <c r="AC470" s="16" t="n"/>
      <c r="AD470" s="16" t="n"/>
      <c r="AE470" s="16" t="n"/>
    </row>
    <row r="471">
      <c r="A471" s="15">
        <f>IF(D471="","",PROJ&amp;"-"&amp;B471&amp;"-"&amp;C471&amp;"-"&amp;TEXT(D471,"0000"))</f>
        <v/>
      </c>
      <c r="B471" s="16" t="n"/>
      <c r="C471" s="16" t="n"/>
      <c r="D471" s="16" t="n"/>
      <c r="E471" s="17" t="n"/>
      <c r="F471" s="15">
        <f>IF(A471="","",IF(E471=_xlfn.MAXIFS('Register'!$E$6:$E$505,'Register'!$A$6:$A$505,A471),"Y","N"))</f>
        <v/>
      </c>
      <c r="G471" s="15">
        <f>IF(A471="","",COUNTIF('Register'!$A$6:$A$505,A471))</f>
        <v/>
      </c>
      <c r="H471" s="16" t="n"/>
      <c r="I471" s="16" t="n"/>
      <c r="J471" s="16" t="n"/>
      <c r="K471" s="16" t="n"/>
      <c r="L471" s="16" t="n"/>
      <c r="M471" s="16" t="n"/>
      <c r="N471" s="18" t="n"/>
      <c r="O471" s="16" t="n"/>
      <c r="P471" s="19">
        <f>IF(OR(N471="",O471=""),"",N471-O471-TA_SUB)</f>
        <v/>
      </c>
      <c r="Q471" s="18" t="n"/>
      <c r="R471" s="16" t="n"/>
      <c r="S471" s="18" t="n"/>
      <c r="T471" s="18" t="n"/>
      <c r="U471" s="16" t="n"/>
      <c r="V471" s="16" t="n"/>
      <c r="W471" s="18" t="n"/>
      <c r="X471" s="19">
        <f>IF(Q471="","",Q471+TA_SUB)</f>
        <v/>
      </c>
      <c r="Y471" s="15">
        <f>IF(Q471="","",IF(W471="",DATADATE,W471)-Q471)</f>
        <v/>
      </c>
      <c r="Z471" s="15">
        <f>IF(OR(X471="",W471&lt;&gt;""),"",IF(DATADATE&gt;X471,"OVERDUE",""))</f>
        <v/>
      </c>
      <c r="AA471" s="15">
        <f>IF(OR(W471="",X471=""),"",IF(W471&lt;=X471,"On time","Late"))</f>
        <v/>
      </c>
      <c r="AB471" s="15">
        <f>IF(A471="","",IF(W471="","UR",IF(V471="","UR",V471)))</f>
        <v/>
      </c>
      <c r="AC471" s="16" t="n"/>
      <c r="AD471" s="16" t="n"/>
      <c r="AE471" s="16" t="n"/>
    </row>
    <row r="472">
      <c r="A472" s="15">
        <f>IF(D472="","",PROJ&amp;"-"&amp;B472&amp;"-"&amp;C472&amp;"-"&amp;TEXT(D472,"0000"))</f>
        <v/>
      </c>
      <c r="B472" s="16" t="n"/>
      <c r="C472" s="16" t="n"/>
      <c r="D472" s="16" t="n"/>
      <c r="E472" s="17" t="n"/>
      <c r="F472" s="15">
        <f>IF(A472="","",IF(E472=_xlfn.MAXIFS('Register'!$E$6:$E$505,'Register'!$A$6:$A$505,A472),"Y","N"))</f>
        <v/>
      </c>
      <c r="G472" s="15">
        <f>IF(A472="","",COUNTIF('Register'!$A$6:$A$505,A472))</f>
        <v/>
      </c>
      <c r="H472" s="16" t="n"/>
      <c r="I472" s="16" t="n"/>
      <c r="J472" s="16" t="n"/>
      <c r="K472" s="16" t="n"/>
      <c r="L472" s="16" t="n"/>
      <c r="M472" s="16" t="n"/>
      <c r="N472" s="18" t="n"/>
      <c r="O472" s="16" t="n"/>
      <c r="P472" s="19">
        <f>IF(OR(N472="",O472=""),"",N472-O472-TA_SUB)</f>
        <v/>
      </c>
      <c r="Q472" s="18" t="n"/>
      <c r="R472" s="16" t="n"/>
      <c r="S472" s="18" t="n"/>
      <c r="T472" s="18" t="n"/>
      <c r="U472" s="16" t="n"/>
      <c r="V472" s="16" t="n"/>
      <c r="W472" s="18" t="n"/>
      <c r="X472" s="19">
        <f>IF(Q472="","",Q472+TA_SUB)</f>
        <v/>
      </c>
      <c r="Y472" s="15">
        <f>IF(Q472="","",IF(W472="",DATADATE,W472)-Q472)</f>
        <v/>
      </c>
      <c r="Z472" s="15">
        <f>IF(OR(X472="",W472&lt;&gt;""),"",IF(DATADATE&gt;X472,"OVERDUE",""))</f>
        <v/>
      </c>
      <c r="AA472" s="15">
        <f>IF(OR(W472="",X472=""),"",IF(W472&lt;=X472,"On time","Late"))</f>
        <v/>
      </c>
      <c r="AB472" s="15">
        <f>IF(A472="","",IF(W472="","UR",IF(V472="","UR",V472)))</f>
        <v/>
      </c>
      <c r="AC472" s="16" t="n"/>
      <c r="AD472" s="16" t="n"/>
      <c r="AE472" s="16" t="n"/>
    </row>
    <row r="473">
      <c r="A473" s="15">
        <f>IF(D473="","",PROJ&amp;"-"&amp;B473&amp;"-"&amp;C473&amp;"-"&amp;TEXT(D473,"0000"))</f>
        <v/>
      </c>
      <c r="B473" s="16" t="n"/>
      <c r="C473" s="16" t="n"/>
      <c r="D473" s="16" t="n"/>
      <c r="E473" s="17" t="n"/>
      <c r="F473" s="15">
        <f>IF(A473="","",IF(E473=_xlfn.MAXIFS('Register'!$E$6:$E$505,'Register'!$A$6:$A$505,A473),"Y","N"))</f>
        <v/>
      </c>
      <c r="G473" s="15">
        <f>IF(A473="","",COUNTIF('Register'!$A$6:$A$505,A473))</f>
        <v/>
      </c>
      <c r="H473" s="16" t="n"/>
      <c r="I473" s="16" t="n"/>
      <c r="J473" s="16" t="n"/>
      <c r="K473" s="16" t="n"/>
      <c r="L473" s="16" t="n"/>
      <c r="M473" s="16" t="n"/>
      <c r="N473" s="18" t="n"/>
      <c r="O473" s="16" t="n"/>
      <c r="P473" s="19">
        <f>IF(OR(N473="",O473=""),"",N473-O473-TA_SUB)</f>
        <v/>
      </c>
      <c r="Q473" s="18" t="n"/>
      <c r="R473" s="16" t="n"/>
      <c r="S473" s="18" t="n"/>
      <c r="T473" s="18" t="n"/>
      <c r="U473" s="16" t="n"/>
      <c r="V473" s="16" t="n"/>
      <c r="W473" s="18" t="n"/>
      <c r="X473" s="19">
        <f>IF(Q473="","",Q473+TA_SUB)</f>
        <v/>
      </c>
      <c r="Y473" s="15">
        <f>IF(Q473="","",IF(W473="",DATADATE,W473)-Q473)</f>
        <v/>
      </c>
      <c r="Z473" s="15">
        <f>IF(OR(X473="",W473&lt;&gt;""),"",IF(DATADATE&gt;X473,"OVERDUE",""))</f>
        <v/>
      </c>
      <c r="AA473" s="15">
        <f>IF(OR(W473="",X473=""),"",IF(W473&lt;=X473,"On time","Late"))</f>
        <v/>
      </c>
      <c r="AB473" s="15">
        <f>IF(A473="","",IF(W473="","UR",IF(V473="","UR",V473)))</f>
        <v/>
      </c>
      <c r="AC473" s="16" t="n"/>
      <c r="AD473" s="16" t="n"/>
      <c r="AE473" s="16" t="n"/>
    </row>
    <row r="474">
      <c r="A474" s="15">
        <f>IF(D474="","",PROJ&amp;"-"&amp;B474&amp;"-"&amp;C474&amp;"-"&amp;TEXT(D474,"0000"))</f>
        <v/>
      </c>
      <c r="B474" s="16" t="n"/>
      <c r="C474" s="16" t="n"/>
      <c r="D474" s="16" t="n"/>
      <c r="E474" s="17" t="n"/>
      <c r="F474" s="15">
        <f>IF(A474="","",IF(E474=_xlfn.MAXIFS('Register'!$E$6:$E$505,'Register'!$A$6:$A$505,A474),"Y","N"))</f>
        <v/>
      </c>
      <c r="G474" s="15">
        <f>IF(A474="","",COUNTIF('Register'!$A$6:$A$505,A474))</f>
        <v/>
      </c>
      <c r="H474" s="16" t="n"/>
      <c r="I474" s="16" t="n"/>
      <c r="J474" s="16" t="n"/>
      <c r="K474" s="16" t="n"/>
      <c r="L474" s="16" t="n"/>
      <c r="M474" s="16" t="n"/>
      <c r="N474" s="18" t="n"/>
      <c r="O474" s="16" t="n"/>
      <c r="P474" s="19">
        <f>IF(OR(N474="",O474=""),"",N474-O474-TA_SUB)</f>
        <v/>
      </c>
      <c r="Q474" s="18" t="n"/>
      <c r="R474" s="16" t="n"/>
      <c r="S474" s="18" t="n"/>
      <c r="T474" s="18" t="n"/>
      <c r="U474" s="16" t="n"/>
      <c r="V474" s="16" t="n"/>
      <c r="W474" s="18" t="n"/>
      <c r="X474" s="19">
        <f>IF(Q474="","",Q474+TA_SUB)</f>
        <v/>
      </c>
      <c r="Y474" s="15">
        <f>IF(Q474="","",IF(W474="",DATADATE,W474)-Q474)</f>
        <v/>
      </c>
      <c r="Z474" s="15">
        <f>IF(OR(X474="",W474&lt;&gt;""),"",IF(DATADATE&gt;X474,"OVERDUE",""))</f>
        <v/>
      </c>
      <c r="AA474" s="15">
        <f>IF(OR(W474="",X474=""),"",IF(W474&lt;=X474,"On time","Late"))</f>
        <v/>
      </c>
      <c r="AB474" s="15">
        <f>IF(A474="","",IF(W474="","UR",IF(V474="","UR",V474)))</f>
        <v/>
      </c>
      <c r="AC474" s="16" t="n"/>
      <c r="AD474" s="16" t="n"/>
      <c r="AE474" s="16" t="n"/>
    </row>
    <row r="475">
      <c r="A475" s="15">
        <f>IF(D475="","",PROJ&amp;"-"&amp;B475&amp;"-"&amp;C475&amp;"-"&amp;TEXT(D475,"0000"))</f>
        <v/>
      </c>
      <c r="B475" s="16" t="n"/>
      <c r="C475" s="16" t="n"/>
      <c r="D475" s="16" t="n"/>
      <c r="E475" s="17" t="n"/>
      <c r="F475" s="15">
        <f>IF(A475="","",IF(E475=_xlfn.MAXIFS('Register'!$E$6:$E$505,'Register'!$A$6:$A$505,A475),"Y","N"))</f>
        <v/>
      </c>
      <c r="G475" s="15">
        <f>IF(A475="","",COUNTIF('Register'!$A$6:$A$505,A475))</f>
        <v/>
      </c>
      <c r="H475" s="16" t="n"/>
      <c r="I475" s="16" t="n"/>
      <c r="J475" s="16" t="n"/>
      <c r="K475" s="16" t="n"/>
      <c r="L475" s="16" t="n"/>
      <c r="M475" s="16" t="n"/>
      <c r="N475" s="18" t="n"/>
      <c r="O475" s="16" t="n"/>
      <c r="P475" s="19">
        <f>IF(OR(N475="",O475=""),"",N475-O475-TA_SUB)</f>
        <v/>
      </c>
      <c r="Q475" s="18" t="n"/>
      <c r="R475" s="16" t="n"/>
      <c r="S475" s="18" t="n"/>
      <c r="T475" s="18" t="n"/>
      <c r="U475" s="16" t="n"/>
      <c r="V475" s="16" t="n"/>
      <c r="W475" s="18" t="n"/>
      <c r="X475" s="19">
        <f>IF(Q475="","",Q475+TA_SUB)</f>
        <v/>
      </c>
      <c r="Y475" s="15">
        <f>IF(Q475="","",IF(W475="",DATADATE,W475)-Q475)</f>
        <v/>
      </c>
      <c r="Z475" s="15">
        <f>IF(OR(X475="",W475&lt;&gt;""),"",IF(DATADATE&gt;X475,"OVERDUE",""))</f>
        <v/>
      </c>
      <c r="AA475" s="15">
        <f>IF(OR(W475="",X475=""),"",IF(W475&lt;=X475,"On time","Late"))</f>
        <v/>
      </c>
      <c r="AB475" s="15">
        <f>IF(A475="","",IF(W475="","UR",IF(V475="","UR",V475)))</f>
        <v/>
      </c>
      <c r="AC475" s="16" t="n"/>
      <c r="AD475" s="16" t="n"/>
      <c r="AE475" s="16" t="n"/>
    </row>
    <row r="476">
      <c r="A476" s="15">
        <f>IF(D476="","",PROJ&amp;"-"&amp;B476&amp;"-"&amp;C476&amp;"-"&amp;TEXT(D476,"0000"))</f>
        <v/>
      </c>
      <c r="B476" s="16" t="n"/>
      <c r="C476" s="16" t="n"/>
      <c r="D476" s="16" t="n"/>
      <c r="E476" s="17" t="n"/>
      <c r="F476" s="15">
        <f>IF(A476="","",IF(E476=_xlfn.MAXIFS('Register'!$E$6:$E$505,'Register'!$A$6:$A$505,A476),"Y","N"))</f>
        <v/>
      </c>
      <c r="G476" s="15">
        <f>IF(A476="","",COUNTIF('Register'!$A$6:$A$505,A476))</f>
        <v/>
      </c>
      <c r="H476" s="16" t="n"/>
      <c r="I476" s="16" t="n"/>
      <c r="J476" s="16" t="n"/>
      <c r="K476" s="16" t="n"/>
      <c r="L476" s="16" t="n"/>
      <c r="M476" s="16" t="n"/>
      <c r="N476" s="18" t="n"/>
      <c r="O476" s="16" t="n"/>
      <c r="P476" s="19">
        <f>IF(OR(N476="",O476=""),"",N476-O476-TA_SUB)</f>
        <v/>
      </c>
      <c r="Q476" s="18" t="n"/>
      <c r="R476" s="16" t="n"/>
      <c r="S476" s="18" t="n"/>
      <c r="T476" s="18" t="n"/>
      <c r="U476" s="16" t="n"/>
      <c r="V476" s="16" t="n"/>
      <c r="W476" s="18" t="n"/>
      <c r="X476" s="19">
        <f>IF(Q476="","",Q476+TA_SUB)</f>
        <v/>
      </c>
      <c r="Y476" s="15">
        <f>IF(Q476="","",IF(W476="",DATADATE,W476)-Q476)</f>
        <v/>
      </c>
      <c r="Z476" s="15">
        <f>IF(OR(X476="",W476&lt;&gt;""),"",IF(DATADATE&gt;X476,"OVERDUE",""))</f>
        <v/>
      </c>
      <c r="AA476" s="15">
        <f>IF(OR(W476="",X476=""),"",IF(W476&lt;=X476,"On time","Late"))</f>
        <v/>
      </c>
      <c r="AB476" s="15">
        <f>IF(A476="","",IF(W476="","UR",IF(V476="","UR",V476)))</f>
        <v/>
      </c>
      <c r="AC476" s="16" t="n"/>
      <c r="AD476" s="16" t="n"/>
      <c r="AE476" s="16" t="n"/>
    </row>
    <row r="477">
      <c r="A477" s="15">
        <f>IF(D477="","",PROJ&amp;"-"&amp;B477&amp;"-"&amp;C477&amp;"-"&amp;TEXT(D477,"0000"))</f>
        <v/>
      </c>
      <c r="B477" s="16" t="n"/>
      <c r="C477" s="16" t="n"/>
      <c r="D477" s="16" t="n"/>
      <c r="E477" s="17" t="n"/>
      <c r="F477" s="15">
        <f>IF(A477="","",IF(E477=_xlfn.MAXIFS('Register'!$E$6:$E$505,'Register'!$A$6:$A$505,A477),"Y","N"))</f>
        <v/>
      </c>
      <c r="G477" s="15">
        <f>IF(A477="","",COUNTIF('Register'!$A$6:$A$505,A477))</f>
        <v/>
      </c>
      <c r="H477" s="16" t="n"/>
      <c r="I477" s="16" t="n"/>
      <c r="J477" s="16" t="n"/>
      <c r="K477" s="16" t="n"/>
      <c r="L477" s="16" t="n"/>
      <c r="M477" s="16" t="n"/>
      <c r="N477" s="18" t="n"/>
      <c r="O477" s="16" t="n"/>
      <c r="P477" s="19">
        <f>IF(OR(N477="",O477=""),"",N477-O477-TA_SUB)</f>
        <v/>
      </c>
      <c r="Q477" s="18" t="n"/>
      <c r="R477" s="16" t="n"/>
      <c r="S477" s="18" t="n"/>
      <c r="T477" s="18" t="n"/>
      <c r="U477" s="16" t="n"/>
      <c r="V477" s="16" t="n"/>
      <c r="W477" s="18" t="n"/>
      <c r="X477" s="19">
        <f>IF(Q477="","",Q477+TA_SUB)</f>
        <v/>
      </c>
      <c r="Y477" s="15">
        <f>IF(Q477="","",IF(W477="",DATADATE,W477)-Q477)</f>
        <v/>
      </c>
      <c r="Z477" s="15">
        <f>IF(OR(X477="",W477&lt;&gt;""),"",IF(DATADATE&gt;X477,"OVERDUE",""))</f>
        <v/>
      </c>
      <c r="AA477" s="15">
        <f>IF(OR(W477="",X477=""),"",IF(W477&lt;=X477,"On time","Late"))</f>
        <v/>
      </c>
      <c r="AB477" s="15">
        <f>IF(A477="","",IF(W477="","UR",IF(V477="","UR",V477)))</f>
        <v/>
      </c>
      <c r="AC477" s="16" t="n"/>
      <c r="AD477" s="16" t="n"/>
      <c r="AE477" s="16" t="n"/>
    </row>
    <row r="478">
      <c r="A478" s="15">
        <f>IF(D478="","",PROJ&amp;"-"&amp;B478&amp;"-"&amp;C478&amp;"-"&amp;TEXT(D478,"0000"))</f>
        <v/>
      </c>
      <c r="B478" s="16" t="n"/>
      <c r="C478" s="16" t="n"/>
      <c r="D478" s="16" t="n"/>
      <c r="E478" s="17" t="n"/>
      <c r="F478" s="15">
        <f>IF(A478="","",IF(E478=_xlfn.MAXIFS('Register'!$E$6:$E$505,'Register'!$A$6:$A$505,A478),"Y","N"))</f>
        <v/>
      </c>
      <c r="G478" s="15">
        <f>IF(A478="","",COUNTIF('Register'!$A$6:$A$505,A478))</f>
        <v/>
      </c>
      <c r="H478" s="16" t="n"/>
      <c r="I478" s="16" t="n"/>
      <c r="J478" s="16" t="n"/>
      <c r="K478" s="16" t="n"/>
      <c r="L478" s="16" t="n"/>
      <c r="M478" s="16" t="n"/>
      <c r="N478" s="18" t="n"/>
      <c r="O478" s="16" t="n"/>
      <c r="P478" s="19">
        <f>IF(OR(N478="",O478=""),"",N478-O478-TA_SUB)</f>
        <v/>
      </c>
      <c r="Q478" s="18" t="n"/>
      <c r="R478" s="16" t="n"/>
      <c r="S478" s="18" t="n"/>
      <c r="T478" s="18" t="n"/>
      <c r="U478" s="16" t="n"/>
      <c r="V478" s="16" t="n"/>
      <c r="W478" s="18" t="n"/>
      <c r="X478" s="19">
        <f>IF(Q478="","",Q478+TA_SUB)</f>
        <v/>
      </c>
      <c r="Y478" s="15">
        <f>IF(Q478="","",IF(W478="",DATADATE,W478)-Q478)</f>
        <v/>
      </c>
      <c r="Z478" s="15">
        <f>IF(OR(X478="",W478&lt;&gt;""),"",IF(DATADATE&gt;X478,"OVERDUE",""))</f>
        <v/>
      </c>
      <c r="AA478" s="15">
        <f>IF(OR(W478="",X478=""),"",IF(W478&lt;=X478,"On time","Late"))</f>
        <v/>
      </c>
      <c r="AB478" s="15">
        <f>IF(A478="","",IF(W478="","UR",IF(V478="","UR",V478)))</f>
        <v/>
      </c>
      <c r="AC478" s="16" t="n"/>
      <c r="AD478" s="16" t="n"/>
      <c r="AE478" s="16" t="n"/>
    </row>
    <row r="479">
      <c r="A479" s="15">
        <f>IF(D479="","",PROJ&amp;"-"&amp;B479&amp;"-"&amp;C479&amp;"-"&amp;TEXT(D479,"0000"))</f>
        <v/>
      </c>
      <c r="B479" s="16" t="n"/>
      <c r="C479" s="16" t="n"/>
      <c r="D479" s="16" t="n"/>
      <c r="E479" s="17" t="n"/>
      <c r="F479" s="15">
        <f>IF(A479="","",IF(E479=_xlfn.MAXIFS('Register'!$E$6:$E$505,'Register'!$A$6:$A$505,A479),"Y","N"))</f>
        <v/>
      </c>
      <c r="G479" s="15">
        <f>IF(A479="","",COUNTIF('Register'!$A$6:$A$505,A479))</f>
        <v/>
      </c>
      <c r="H479" s="16" t="n"/>
      <c r="I479" s="16" t="n"/>
      <c r="J479" s="16" t="n"/>
      <c r="K479" s="16" t="n"/>
      <c r="L479" s="16" t="n"/>
      <c r="M479" s="16" t="n"/>
      <c r="N479" s="18" t="n"/>
      <c r="O479" s="16" t="n"/>
      <c r="P479" s="19">
        <f>IF(OR(N479="",O479=""),"",N479-O479-TA_SUB)</f>
        <v/>
      </c>
      <c r="Q479" s="18" t="n"/>
      <c r="R479" s="16" t="n"/>
      <c r="S479" s="18" t="n"/>
      <c r="T479" s="18" t="n"/>
      <c r="U479" s="16" t="n"/>
      <c r="V479" s="16" t="n"/>
      <c r="W479" s="18" t="n"/>
      <c r="X479" s="19">
        <f>IF(Q479="","",Q479+TA_SUB)</f>
        <v/>
      </c>
      <c r="Y479" s="15">
        <f>IF(Q479="","",IF(W479="",DATADATE,W479)-Q479)</f>
        <v/>
      </c>
      <c r="Z479" s="15">
        <f>IF(OR(X479="",W479&lt;&gt;""),"",IF(DATADATE&gt;X479,"OVERDUE",""))</f>
        <v/>
      </c>
      <c r="AA479" s="15">
        <f>IF(OR(W479="",X479=""),"",IF(W479&lt;=X479,"On time","Late"))</f>
        <v/>
      </c>
      <c r="AB479" s="15">
        <f>IF(A479="","",IF(W479="","UR",IF(V479="","UR",V479)))</f>
        <v/>
      </c>
      <c r="AC479" s="16" t="n"/>
      <c r="AD479" s="16" t="n"/>
      <c r="AE479" s="16" t="n"/>
    </row>
    <row r="480">
      <c r="A480" s="15">
        <f>IF(D480="","",PROJ&amp;"-"&amp;B480&amp;"-"&amp;C480&amp;"-"&amp;TEXT(D480,"0000"))</f>
        <v/>
      </c>
      <c r="B480" s="16" t="n"/>
      <c r="C480" s="16" t="n"/>
      <c r="D480" s="16" t="n"/>
      <c r="E480" s="17" t="n"/>
      <c r="F480" s="15">
        <f>IF(A480="","",IF(E480=_xlfn.MAXIFS('Register'!$E$6:$E$505,'Register'!$A$6:$A$505,A480),"Y","N"))</f>
        <v/>
      </c>
      <c r="G480" s="15">
        <f>IF(A480="","",COUNTIF('Register'!$A$6:$A$505,A480))</f>
        <v/>
      </c>
      <c r="H480" s="16" t="n"/>
      <c r="I480" s="16" t="n"/>
      <c r="J480" s="16" t="n"/>
      <c r="K480" s="16" t="n"/>
      <c r="L480" s="16" t="n"/>
      <c r="M480" s="16" t="n"/>
      <c r="N480" s="18" t="n"/>
      <c r="O480" s="16" t="n"/>
      <c r="P480" s="19">
        <f>IF(OR(N480="",O480=""),"",N480-O480-TA_SUB)</f>
        <v/>
      </c>
      <c r="Q480" s="18" t="n"/>
      <c r="R480" s="16" t="n"/>
      <c r="S480" s="18" t="n"/>
      <c r="T480" s="18" t="n"/>
      <c r="U480" s="16" t="n"/>
      <c r="V480" s="16" t="n"/>
      <c r="W480" s="18" t="n"/>
      <c r="X480" s="19">
        <f>IF(Q480="","",Q480+TA_SUB)</f>
        <v/>
      </c>
      <c r="Y480" s="15">
        <f>IF(Q480="","",IF(W480="",DATADATE,W480)-Q480)</f>
        <v/>
      </c>
      <c r="Z480" s="15">
        <f>IF(OR(X480="",W480&lt;&gt;""),"",IF(DATADATE&gt;X480,"OVERDUE",""))</f>
        <v/>
      </c>
      <c r="AA480" s="15">
        <f>IF(OR(W480="",X480=""),"",IF(W480&lt;=X480,"On time","Late"))</f>
        <v/>
      </c>
      <c r="AB480" s="15">
        <f>IF(A480="","",IF(W480="","UR",IF(V480="","UR",V480)))</f>
        <v/>
      </c>
      <c r="AC480" s="16" t="n"/>
      <c r="AD480" s="16" t="n"/>
      <c r="AE480" s="16" t="n"/>
    </row>
    <row r="481">
      <c r="A481" s="15">
        <f>IF(D481="","",PROJ&amp;"-"&amp;B481&amp;"-"&amp;C481&amp;"-"&amp;TEXT(D481,"0000"))</f>
        <v/>
      </c>
      <c r="B481" s="16" t="n"/>
      <c r="C481" s="16" t="n"/>
      <c r="D481" s="16" t="n"/>
      <c r="E481" s="17" t="n"/>
      <c r="F481" s="15">
        <f>IF(A481="","",IF(E481=_xlfn.MAXIFS('Register'!$E$6:$E$505,'Register'!$A$6:$A$505,A481),"Y","N"))</f>
        <v/>
      </c>
      <c r="G481" s="15">
        <f>IF(A481="","",COUNTIF('Register'!$A$6:$A$505,A481))</f>
        <v/>
      </c>
      <c r="H481" s="16" t="n"/>
      <c r="I481" s="16" t="n"/>
      <c r="J481" s="16" t="n"/>
      <c r="K481" s="16" t="n"/>
      <c r="L481" s="16" t="n"/>
      <c r="M481" s="16" t="n"/>
      <c r="N481" s="18" t="n"/>
      <c r="O481" s="16" t="n"/>
      <c r="P481" s="19">
        <f>IF(OR(N481="",O481=""),"",N481-O481-TA_SUB)</f>
        <v/>
      </c>
      <c r="Q481" s="18" t="n"/>
      <c r="R481" s="16" t="n"/>
      <c r="S481" s="18" t="n"/>
      <c r="T481" s="18" t="n"/>
      <c r="U481" s="16" t="n"/>
      <c r="V481" s="16" t="n"/>
      <c r="W481" s="18" t="n"/>
      <c r="X481" s="19">
        <f>IF(Q481="","",Q481+TA_SUB)</f>
        <v/>
      </c>
      <c r="Y481" s="15">
        <f>IF(Q481="","",IF(W481="",DATADATE,W481)-Q481)</f>
        <v/>
      </c>
      <c r="Z481" s="15">
        <f>IF(OR(X481="",W481&lt;&gt;""),"",IF(DATADATE&gt;X481,"OVERDUE",""))</f>
        <v/>
      </c>
      <c r="AA481" s="15">
        <f>IF(OR(W481="",X481=""),"",IF(W481&lt;=X481,"On time","Late"))</f>
        <v/>
      </c>
      <c r="AB481" s="15">
        <f>IF(A481="","",IF(W481="","UR",IF(V481="","UR",V481)))</f>
        <v/>
      </c>
      <c r="AC481" s="16" t="n"/>
      <c r="AD481" s="16" t="n"/>
      <c r="AE481" s="16" t="n"/>
    </row>
    <row r="482">
      <c r="A482" s="15">
        <f>IF(D482="","",PROJ&amp;"-"&amp;B482&amp;"-"&amp;C482&amp;"-"&amp;TEXT(D482,"0000"))</f>
        <v/>
      </c>
      <c r="B482" s="16" t="n"/>
      <c r="C482" s="16" t="n"/>
      <c r="D482" s="16" t="n"/>
      <c r="E482" s="17" t="n"/>
      <c r="F482" s="15">
        <f>IF(A482="","",IF(E482=_xlfn.MAXIFS('Register'!$E$6:$E$505,'Register'!$A$6:$A$505,A482),"Y","N"))</f>
        <v/>
      </c>
      <c r="G482" s="15">
        <f>IF(A482="","",COUNTIF('Register'!$A$6:$A$505,A482))</f>
        <v/>
      </c>
      <c r="H482" s="16" t="n"/>
      <c r="I482" s="16" t="n"/>
      <c r="J482" s="16" t="n"/>
      <c r="K482" s="16" t="n"/>
      <c r="L482" s="16" t="n"/>
      <c r="M482" s="16" t="n"/>
      <c r="N482" s="18" t="n"/>
      <c r="O482" s="16" t="n"/>
      <c r="P482" s="19">
        <f>IF(OR(N482="",O482=""),"",N482-O482-TA_SUB)</f>
        <v/>
      </c>
      <c r="Q482" s="18" t="n"/>
      <c r="R482" s="16" t="n"/>
      <c r="S482" s="18" t="n"/>
      <c r="T482" s="18" t="n"/>
      <c r="U482" s="16" t="n"/>
      <c r="V482" s="16" t="n"/>
      <c r="W482" s="18" t="n"/>
      <c r="X482" s="19">
        <f>IF(Q482="","",Q482+TA_SUB)</f>
        <v/>
      </c>
      <c r="Y482" s="15">
        <f>IF(Q482="","",IF(W482="",DATADATE,W482)-Q482)</f>
        <v/>
      </c>
      <c r="Z482" s="15">
        <f>IF(OR(X482="",W482&lt;&gt;""),"",IF(DATADATE&gt;X482,"OVERDUE",""))</f>
        <v/>
      </c>
      <c r="AA482" s="15">
        <f>IF(OR(W482="",X482=""),"",IF(W482&lt;=X482,"On time","Late"))</f>
        <v/>
      </c>
      <c r="AB482" s="15">
        <f>IF(A482="","",IF(W482="","UR",IF(V482="","UR",V482)))</f>
        <v/>
      </c>
      <c r="AC482" s="16" t="n"/>
      <c r="AD482" s="16" t="n"/>
      <c r="AE482" s="16" t="n"/>
    </row>
    <row r="483">
      <c r="A483" s="15">
        <f>IF(D483="","",PROJ&amp;"-"&amp;B483&amp;"-"&amp;C483&amp;"-"&amp;TEXT(D483,"0000"))</f>
        <v/>
      </c>
      <c r="B483" s="16" t="n"/>
      <c r="C483" s="16" t="n"/>
      <c r="D483" s="16" t="n"/>
      <c r="E483" s="17" t="n"/>
      <c r="F483" s="15">
        <f>IF(A483="","",IF(E483=_xlfn.MAXIFS('Register'!$E$6:$E$505,'Register'!$A$6:$A$505,A483),"Y","N"))</f>
        <v/>
      </c>
      <c r="G483" s="15">
        <f>IF(A483="","",COUNTIF('Register'!$A$6:$A$505,A483))</f>
        <v/>
      </c>
      <c r="H483" s="16" t="n"/>
      <c r="I483" s="16" t="n"/>
      <c r="J483" s="16" t="n"/>
      <c r="K483" s="16" t="n"/>
      <c r="L483" s="16" t="n"/>
      <c r="M483" s="16" t="n"/>
      <c r="N483" s="18" t="n"/>
      <c r="O483" s="16" t="n"/>
      <c r="P483" s="19">
        <f>IF(OR(N483="",O483=""),"",N483-O483-TA_SUB)</f>
        <v/>
      </c>
      <c r="Q483" s="18" t="n"/>
      <c r="R483" s="16" t="n"/>
      <c r="S483" s="18" t="n"/>
      <c r="T483" s="18" t="n"/>
      <c r="U483" s="16" t="n"/>
      <c r="V483" s="16" t="n"/>
      <c r="W483" s="18" t="n"/>
      <c r="X483" s="19">
        <f>IF(Q483="","",Q483+TA_SUB)</f>
        <v/>
      </c>
      <c r="Y483" s="15">
        <f>IF(Q483="","",IF(W483="",DATADATE,W483)-Q483)</f>
        <v/>
      </c>
      <c r="Z483" s="15">
        <f>IF(OR(X483="",W483&lt;&gt;""),"",IF(DATADATE&gt;X483,"OVERDUE",""))</f>
        <v/>
      </c>
      <c r="AA483" s="15">
        <f>IF(OR(W483="",X483=""),"",IF(W483&lt;=X483,"On time","Late"))</f>
        <v/>
      </c>
      <c r="AB483" s="15">
        <f>IF(A483="","",IF(W483="","UR",IF(V483="","UR",V483)))</f>
        <v/>
      </c>
      <c r="AC483" s="16" t="n"/>
      <c r="AD483" s="16" t="n"/>
      <c r="AE483" s="16" t="n"/>
    </row>
    <row r="484">
      <c r="A484" s="15">
        <f>IF(D484="","",PROJ&amp;"-"&amp;B484&amp;"-"&amp;C484&amp;"-"&amp;TEXT(D484,"0000"))</f>
        <v/>
      </c>
      <c r="B484" s="16" t="n"/>
      <c r="C484" s="16" t="n"/>
      <c r="D484" s="16" t="n"/>
      <c r="E484" s="17" t="n"/>
      <c r="F484" s="15">
        <f>IF(A484="","",IF(E484=_xlfn.MAXIFS('Register'!$E$6:$E$505,'Register'!$A$6:$A$505,A484),"Y","N"))</f>
        <v/>
      </c>
      <c r="G484" s="15">
        <f>IF(A484="","",COUNTIF('Register'!$A$6:$A$505,A484))</f>
        <v/>
      </c>
      <c r="H484" s="16" t="n"/>
      <c r="I484" s="16" t="n"/>
      <c r="J484" s="16" t="n"/>
      <c r="K484" s="16" t="n"/>
      <c r="L484" s="16" t="n"/>
      <c r="M484" s="16" t="n"/>
      <c r="N484" s="18" t="n"/>
      <c r="O484" s="16" t="n"/>
      <c r="P484" s="19">
        <f>IF(OR(N484="",O484=""),"",N484-O484-TA_SUB)</f>
        <v/>
      </c>
      <c r="Q484" s="18" t="n"/>
      <c r="R484" s="16" t="n"/>
      <c r="S484" s="18" t="n"/>
      <c r="T484" s="18" t="n"/>
      <c r="U484" s="16" t="n"/>
      <c r="V484" s="16" t="n"/>
      <c r="W484" s="18" t="n"/>
      <c r="X484" s="19">
        <f>IF(Q484="","",Q484+TA_SUB)</f>
        <v/>
      </c>
      <c r="Y484" s="15">
        <f>IF(Q484="","",IF(W484="",DATADATE,W484)-Q484)</f>
        <v/>
      </c>
      <c r="Z484" s="15">
        <f>IF(OR(X484="",W484&lt;&gt;""),"",IF(DATADATE&gt;X484,"OVERDUE",""))</f>
        <v/>
      </c>
      <c r="AA484" s="15">
        <f>IF(OR(W484="",X484=""),"",IF(W484&lt;=X484,"On time","Late"))</f>
        <v/>
      </c>
      <c r="AB484" s="15">
        <f>IF(A484="","",IF(W484="","UR",IF(V484="","UR",V484)))</f>
        <v/>
      </c>
      <c r="AC484" s="16" t="n"/>
      <c r="AD484" s="16" t="n"/>
      <c r="AE484" s="16" t="n"/>
    </row>
    <row r="485">
      <c r="A485" s="15">
        <f>IF(D485="","",PROJ&amp;"-"&amp;B485&amp;"-"&amp;C485&amp;"-"&amp;TEXT(D485,"0000"))</f>
        <v/>
      </c>
      <c r="B485" s="16" t="n"/>
      <c r="C485" s="16" t="n"/>
      <c r="D485" s="16" t="n"/>
      <c r="E485" s="17" t="n"/>
      <c r="F485" s="15">
        <f>IF(A485="","",IF(E485=_xlfn.MAXIFS('Register'!$E$6:$E$505,'Register'!$A$6:$A$505,A485),"Y","N"))</f>
        <v/>
      </c>
      <c r="G485" s="15">
        <f>IF(A485="","",COUNTIF('Register'!$A$6:$A$505,A485))</f>
        <v/>
      </c>
      <c r="H485" s="16" t="n"/>
      <c r="I485" s="16" t="n"/>
      <c r="J485" s="16" t="n"/>
      <c r="K485" s="16" t="n"/>
      <c r="L485" s="16" t="n"/>
      <c r="M485" s="16" t="n"/>
      <c r="N485" s="18" t="n"/>
      <c r="O485" s="16" t="n"/>
      <c r="P485" s="19">
        <f>IF(OR(N485="",O485=""),"",N485-O485-TA_SUB)</f>
        <v/>
      </c>
      <c r="Q485" s="18" t="n"/>
      <c r="R485" s="16" t="n"/>
      <c r="S485" s="18" t="n"/>
      <c r="T485" s="18" t="n"/>
      <c r="U485" s="16" t="n"/>
      <c r="V485" s="16" t="n"/>
      <c r="W485" s="18" t="n"/>
      <c r="X485" s="19">
        <f>IF(Q485="","",Q485+TA_SUB)</f>
        <v/>
      </c>
      <c r="Y485" s="15">
        <f>IF(Q485="","",IF(W485="",DATADATE,W485)-Q485)</f>
        <v/>
      </c>
      <c r="Z485" s="15">
        <f>IF(OR(X485="",W485&lt;&gt;""),"",IF(DATADATE&gt;X485,"OVERDUE",""))</f>
        <v/>
      </c>
      <c r="AA485" s="15">
        <f>IF(OR(W485="",X485=""),"",IF(W485&lt;=X485,"On time","Late"))</f>
        <v/>
      </c>
      <c r="AB485" s="15">
        <f>IF(A485="","",IF(W485="","UR",IF(V485="","UR",V485)))</f>
        <v/>
      </c>
      <c r="AC485" s="16" t="n"/>
      <c r="AD485" s="16" t="n"/>
      <c r="AE485" s="16" t="n"/>
    </row>
    <row r="486">
      <c r="A486" s="15">
        <f>IF(D486="","",PROJ&amp;"-"&amp;B486&amp;"-"&amp;C486&amp;"-"&amp;TEXT(D486,"0000"))</f>
        <v/>
      </c>
      <c r="B486" s="16" t="n"/>
      <c r="C486" s="16" t="n"/>
      <c r="D486" s="16" t="n"/>
      <c r="E486" s="17" t="n"/>
      <c r="F486" s="15">
        <f>IF(A486="","",IF(E486=_xlfn.MAXIFS('Register'!$E$6:$E$505,'Register'!$A$6:$A$505,A486),"Y","N"))</f>
        <v/>
      </c>
      <c r="G486" s="15">
        <f>IF(A486="","",COUNTIF('Register'!$A$6:$A$505,A486))</f>
        <v/>
      </c>
      <c r="H486" s="16" t="n"/>
      <c r="I486" s="16" t="n"/>
      <c r="J486" s="16" t="n"/>
      <c r="K486" s="16" t="n"/>
      <c r="L486" s="16" t="n"/>
      <c r="M486" s="16" t="n"/>
      <c r="N486" s="18" t="n"/>
      <c r="O486" s="16" t="n"/>
      <c r="P486" s="19">
        <f>IF(OR(N486="",O486=""),"",N486-O486-TA_SUB)</f>
        <v/>
      </c>
      <c r="Q486" s="18" t="n"/>
      <c r="R486" s="16" t="n"/>
      <c r="S486" s="18" t="n"/>
      <c r="T486" s="18" t="n"/>
      <c r="U486" s="16" t="n"/>
      <c r="V486" s="16" t="n"/>
      <c r="W486" s="18" t="n"/>
      <c r="X486" s="19">
        <f>IF(Q486="","",Q486+TA_SUB)</f>
        <v/>
      </c>
      <c r="Y486" s="15">
        <f>IF(Q486="","",IF(W486="",DATADATE,W486)-Q486)</f>
        <v/>
      </c>
      <c r="Z486" s="15">
        <f>IF(OR(X486="",W486&lt;&gt;""),"",IF(DATADATE&gt;X486,"OVERDUE",""))</f>
        <v/>
      </c>
      <c r="AA486" s="15">
        <f>IF(OR(W486="",X486=""),"",IF(W486&lt;=X486,"On time","Late"))</f>
        <v/>
      </c>
      <c r="AB486" s="15">
        <f>IF(A486="","",IF(W486="","UR",IF(V486="","UR",V486)))</f>
        <v/>
      </c>
      <c r="AC486" s="16" t="n"/>
      <c r="AD486" s="16" t="n"/>
      <c r="AE486" s="16" t="n"/>
    </row>
    <row r="487">
      <c r="A487" s="15">
        <f>IF(D487="","",PROJ&amp;"-"&amp;B487&amp;"-"&amp;C487&amp;"-"&amp;TEXT(D487,"0000"))</f>
        <v/>
      </c>
      <c r="B487" s="16" t="n"/>
      <c r="C487" s="16" t="n"/>
      <c r="D487" s="16" t="n"/>
      <c r="E487" s="17" t="n"/>
      <c r="F487" s="15">
        <f>IF(A487="","",IF(E487=_xlfn.MAXIFS('Register'!$E$6:$E$505,'Register'!$A$6:$A$505,A487),"Y","N"))</f>
        <v/>
      </c>
      <c r="G487" s="15">
        <f>IF(A487="","",COUNTIF('Register'!$A$6:$A$505,A487))</f>
        <v/>
      </c>
      <c r="H487" s="16" t="n"/>
      <c r="I487" s="16" t="n"/>
      <c r="J487" s="16" t="n"/>
      <c r="K487" s="16" t="n"/>
      <c r="L487" s="16" t="n"/>
      <c r="M487" s="16" t="n"/>
      <c r="N487" s="18" t="n"/>
      <c r="O487" s="16" t="n"/>
      <c r="P487" s="19">
        <f>IF(OR(N487="",O487=""),"",N487-O487-TA_SUB)</f>
        <v/>
      </c>
      <c r="Q487" s="18" t="n"/>
      <c r="R487" s="16" t="n"/>
      <c r="S487" s="18" t="n"/>
      <c r="T487" s="18" t="n"/>
      <c r="U487" s="16" t="n"/>
      <c r="V487" s="16" t="n"/>
      <c r="W487" s="18" t="n"/>
      <c r="X487" s="19">
        <f>IF(Q487="","",Q487+TA_SUB)</f>
        <v/>
      </c>
      <c r="Y487" s="15">
        <f>IF(Q487="","",IF(W487="",DATADATE,W487)-Q487)</f>
        <v/>
      </c>
      <c r="Z487" s="15">
        <f>IF(OR(X487="",W487&lt;&gt;""),"",IF(DATADATE&gt;X487,"OVERDUE",""))</f>
        <v/>
      </c>
      <c r="AA487" s="15">
        <f>IF(OR(W487="",X487=""),"",IF(W487&lt;=X487,"On time","Late"))</f>
        <v/>
      </c>
      <c r="AB487" s="15">
        <f>IF(A487="","",IF(W487="","UR",IF(V487="","UR",V487)))</f>
        <v/>
      </c>
      <c r="AC487" s="16" t="n"/>
      <c r="AD487" s="16" t="n"/>
      <c r="AE487" s="16" t="n"/>
    </row>
    <row r="488">
      <c r="A488" s="15">
        <f>IF(D488="","",PROJ&amp;"-"&amp;B488&amp;"-"&amp;C488&amp;"-"&amp;TEXT(D488,"0000"))</f>
        <v/>
      </c>
      <c r="B488" s="16" t="n"/>
      <c r="C488" s="16" t="n"/>
      <c r="D488" s="16" t="n"/>
      <c r="E488" s="17" t="n"/>
      <c r="F488" s="15">
        <f>IF(A488="","",IF(E488=_xlfn.MAXIFS('Register'!$E$6:$E$505,'Register'!$A$6:$A$505,A488),"Y","N"))</f>
        <v/>
      </c>
      <c r="G488" s="15">
        <f>IF(A488="","",COUNTIF('Register'!$A$6:$A$505,A488))</f>
        <v/>
      </c>
      <c r="H488" s="16" t="n"/>
      <c r="I488" s="16" t="n"/>
      <c r="J488" s="16" t="n"/>
      <c r="K488" s="16" t="n"/>
      <c r="L488" s="16" t="n"/>
      <c r="M488" s="16" t="n"/>
      <c r="N488" s="18" t="n"/>
      <c r="O488" s="16" t="n"/>
      <c r="P488" s="19">
        <f>IF(OR(N488="",O488=""),"",N488-O488-TA_SUB)</f>
        <v/>
      </c>
      <c r="Q488" s="18" t="n"/>
      <c r="R488" s="16" t="n"/>
      <c r="S488" s="18" t="n"/>
      <c r="T488" s="18" t="n"/>
      <c r="U488" s="16" t="n"/>
      <c r="V488" s="16" t="n"/>
      <c r="W488" s="18" t="n"/>
      <c r="X488" s="19">
        <f>IF(Q488="","",Q488+TA_SUB)</f>
        <v/>
      </c>
      <c r="Y488" s="15">
        <f>IF(Q488="","",IF(W488="",DATADATE,W488)-Q488)</f>
        <v/>
      </c>
      <c r="Z488" s="15">
        <f>IF(OR(X488="",W488&lt;&gt;""),"",IF(DATADATE&gt;X488,"OVERDUE",""))</f>
        <v/>
      </c>
      <c r="AA488" s="15">
        <f>IF(OR(W488="",X488=""),"",IF(W488&lt;=X488,"On time","Late"))</f>
        <v/>
      </c>
      <c r="AB488" s="15">
        <f>IF(A488="","",IF(W488="","UR",IF(V488="","UR",V488)))</f>
        <v/>
      </c>
      <c r="AC488" s="16" t="n"/>
      <c r="AD488" s="16" t="n"/>
      <c r="AE488" s="16" t="n"/>
    </row>
    <row r="489">
      <c r="A489" s="15">
        <f>IF(D489="","",PROJ&amp;"-"&amp;B489&amp;"-"&amp;C489&amp;"-"&amp;TEXT(D489,"0000"))</f>
        <v/>
      </c>
      <c r="B489" s="16" t="n"/>
      <c r="C489" s="16" t="n"/>
      <c r="D489" s="16" t="n"/>
      <c r="E489" s="17" t="n"/>
      <c r="F489" s="15">
        <f>IF(A489="","",IF(E489=_xlfn.MAXIFS('Register'!$E$6:$E$505,'Register'!$A$6:$A$505,A489),"Y","N"))</f>
        <v/>
      </c>
      <c r="G489" s="15">
        <f>IF(A489="","",COUNTIF('Register'!$A$6:$A$505,A489))</f>
        <v/>
      </c>
      <c r="H489" s="16" t="n"/>
      <c r="I489" s="16" t="n"/>
      <c r="J489" s="16" t="n"/>
      <c r="K489" s="16" t="n"/>
      <c r="L489" s="16" t="n"/>
      <c r="M489" s="16" t="n"/>
      <c r="N489" s="18" t="n"/>
      <c r="O489" s="16" t="n"/>
      <c r="P489" s="19">
        <f>IF(OR(N489="",O489=""),"",N489-O489-TA_SUB)</f>
        <v/>
      </c>
      <c r="Q489" s="18" t="n"/>
      <c r="R489" s="16" t="n"/>
      <c r="S489" s="18" t="n"/>
      <c r="T489" s="18" t="n"/>
      <c r="U489" s="16" t="n"/>
      <c r="V489" s="16" t="n"/>
      <c r="W489" s="18" t="n"/>
      <c r="X489" s="19">
        <f>IF(Q489="","",Q489+TA_SUB)</f>
        <v/>
      </c>
      <c r="Y489" s="15">
        <f>IF(Q489="","",IF(W489="",DATADATE,W489)-Q489)</f>
        <v/>
      </c>
      <c r="Z489" s="15">
        <f>IF(OR(X489="",W489&lt;&gt;""),"",IF(DATADATE&gt;X489,"OVERDUE",""))</f>
        <v/>
      </c>
      <c r="AA489" s="15">
        <f>IF(OR(W489="",X489=""),"",IF(W489&lt;=X489,"On time","Late"))</f>
        <v/>
      </c>
      <c r="AB489" s="15">
        <f>IF(A489="","",IF(W489="","UR",IF(V489="","UR",V489)))</f>
        <v/>
      </c>
      <c r="AC489" s="16" t="n"/>
      <c r="AD489" s="16" t="n"/>
      <c r="AE489" s="16" t="n"/>
    </row>
    <row r="490">
      <c r="A490" s="15">
        <f>IF(D490="","",PROJ&amp;"-"&amp;B490&amp;"-"&amp;C490&amp;"-"&amp;TEXT(D490,"0000"))</f>
        <v/>
      </c>
      <c r="B490" s="16" t="n"/>
      <c r="C490" s="16" t="n"/>
      <c r="D490" s="16" t="n"/>
      <c r="E490" s="17" t="n"/>
      <c r="F490" s="15">
        <f>IF(A490="","",IF(E490=_xlfn.MAXIFS('Register'!$E$6:$E$505,'Register'!$A$6:$A$505,A490),"Y","N"))</f>
        <v/>
      </c>
      <c r="G490" s="15">
        <f>IF(A490="","",COUNTIF('Register'!$A$6:$A$505,A490))</f>
        <v/>
      </c>
      <c r="H490" s="16" t="n"/>
      <c r="I490" s="16" t="n"/>
      <c r="J490" s="16" t="n"/>
      <c r="K490" s="16" t="n"/>
      <c r="L490" s="16" t="n"/>
      <c r="M490" s="16" t="n"/>
      <c r="N490" s="18" t="n"/>
      <c r="O490" s="16" t="n"/>
      <c r="P490" s="19">
        <f>IF(OR(N490="",O490=""),"",N490-O490-TA_SUB)</f>
        <v/>
      </c>
      <c r="Q490" s="18" t="n"/>
      <c r="R490" s="16" t="n"/>
      <c r="S490" s="18" t="n"/>
      <c r="T490" s="18" t="n"/>
      <c r="U490" s="16" t="n"/>
      <c r="V490" s="16" t="n"/>
      <c r="W490" s="18" t="n"/>
      <c r="X490" s="19">
        <f>IF(Q490="","",Q490+TA_SUB)</f>
        <v/>
      </c>
      <c r="Y490" s="15">
        <f>IF(Q490="","",IF(W490="",DATADATE,W490)-Q490)</f>
        <v/>
      </c>
      <c r="Z490" s="15">
        <f>IF(OR(X490="",W490&lt;&gt;""),"",IF(DATADATE&gt;X490,"OVERDUE",""))</f>
        <v/>
      </c>
      <c r="AA490" s="15">
        <f>IF(OR(W490="",X490=""),"",IF(W490&lt;=X490,"On time","Late"))</f>
        <v/>
      </c>
      <c r="AB490" s="15">
        <f>IF(A490="","",IF(W490="","UR",IF(V490="","UR",V490)))</f>
        <v/>
      </c>
      <c r="AC490" s="16" t="n"/>
      <c r="AD490" s="16" t="n"/>
      <c r="AE490" s="16" t="n"/>
    </row>
    <row r="491">
      <c r="A491" s="15">
        <f>IF(D491="","",PROJ&amp;"-"&amp;B491&amp;"-"&amp;C491&amp;"-"&amp;TEXT(D491,"0000"))</f>
        <v/>
      </c>
      <c r="B491" s="16" t="n"/>
      <c r="C491" s="16" t="n"/>
      <c r="D491" s="16" t="n"/>
      <c r="E491" s="17" t="n"/>
      <c r="F491" s="15">
        <f>IF(A491="","",IF(E491=_xlfn.MAXIFS('Register'!$E$6:$E$505,'Register'!$A$6:$A$505,A491),"Y","N"))</f>
        <v/>
      </c>
      <c r="G491" s="15">
        <f>IF(A491="","",COUNTIF('Register'!$A$6:$A$505,A491))</f>
        <v/>
      </c>
      <c r="H491" s="16" t="n"/>
      <c r="I491" s="16" t="n"/>
      <c r="J491" s="16" t="n"/>
      <c r="K491" s="16" t="n"/>
      <c r="L491" s="16" t="n"/>
      <c r="M491" s="16" t="n"/>
      <c r="N491" s="18" t="n"/>
      <c r="O491" s="16" t="n"/>
      <c r="P491" s="19">
        <f>IF(OR(N491="",O491=""),"",N491-O491-TA_SUB)</f>
        <v/>
      </c>
      <c r="Q491" s="18" t="n"/>
      <c r="R491" s="16" t="n"/>
      <c r="S491" s="18" t="n"/>
      <c r="T491" s="18" t="n"/>
      <c r="U491" s="16" t="n"/>
      <c r="V491" s="16" t="n"/>
      <c r="W491" s="18" t="n"/>
      <c r="X491" s="19">
        <f>IF(Q491="","",Q491+TA_SUB)</f>
        <v/>
      </c>
      <c r="Y491" s="15">
        <f>IF(Q491="","",IF(W491="",DATADATE,W491)-Q491)</f>
        <v/>
      </c>
      <c r="Z491" s="15">
        <f>IF(OR(X491="",W491&lt;&gt;""),"",IF(DATADATE&gt;X491,"OVERDUE",""))</f>
        <v/>
      </c>
      <c r="AA491" s="15">
        <f>IF(OR(W491="",X491=""),"",IF(W491&lt;=X491,"On time","Late"))</f>
        <v/>
      </c>
      <c r="AB491" s="15">
        <f>IF(A491="","",IF(W491="","UR",IF(V491="","UR",V491)))</f>
        <v/>
      </c>
      <c r="AC491" s="16" t="n"/>
      <c r="AD491" s="16" t="n"/>
      <c r="AE491" s="16" t="n"/>
    </row>
    <row r="492">
      <c r="A492" s="15">
        <f>IF(D492="","",PROJ&amp;"-"&amp;B492&amp;"-"&amp;C492&amp;"-"&amp;TEXT(D492,"0000"))</f>
        <v/>
      </c>
      <c r="B492" s="16" t="n"/>
      <c r="C492" s="16" t="n"/>
      <c r="D492" s="16" t="n"/>
      <c r="E492" s="17" t="n"/>
      <c r="F492" s="15">
        <f>IF(A492="","",IF(E492=_xlfn.MAXIFS('Register'!$E$6:$E$505,'Register'!$A$6:$A$505,A492),"Y","N"))</f>
        <v/>
      </c>
      <c r="G492" s="15">
        <f>IF(A492="","",COUNTIF('Register'!$A$6:$A$505,A492))</f>
        <v/>
      </c>
      <c r="H492" s="16" t="n"/>
      <c r="I492" s="16" t="n"/>
      <c r="J492" s="16" t="n"/>
      <c r="K492" s="16" t="n"/>
      <c r="L492" s="16" t="n"/>
      <c r="M492" s="16" t="n"/>
      <c r="N492" s="18" t="n"/>
      <c r="O492" s="16" t="n"/>
      <c r="P492" s="19">
        <f>IF(OR(N492="",O492=""),"",N492-O492-TA_SUB)</f>
        <v/>
      </c>
      <c r="Q492" s="18" t="n"/>
      <c r="R492" s="16" t="n"/>
      <c r="S492" s="18" t="n"/>
      <c r="T492" s="18" t="n"/>
      <c r="U492" s="16" t="n"/>
      <c r="V492" s="16" t="n"/>
      <c r="W492" s="18" t="n"/>
      <c r="X492" s="19">
        <f>IF(Q492="","",Q492+TA_SUB)</f>
        <v/>
      </c>
      <c r="Y492" s="15">
        <f>IF(Q492="","",IF(W492="",DATADATE,W492)-Q492)</f>
        <v/>
      </c>
      <c r="Z492" s="15">
        <f>IF(OR(X492="",W492&lt;&gt;""),"",IF(DATADATE&gt;X492,"OVERDUE",""))</f>
        <v/>
      </c>
      <c r="AA492" s="15">
        <f>IF(OR(W492="",X492=""),"",IF(W492&lt;=X492,"On time","Late"))</f>
        <v/>
      </c>
      <c r="AB492" s="15">
        <f>IF(A492="","",IF(W492="","UR",IF(V492="","UR",V492)))</f>
        <v/>
      </c>
      <c r="AC492" s="16" t="n"/>
      <c r="AD492" s="16" t="n"/>
      <c r="AE492" s="16" t="n"/>
    </row>
    <row r="493">
      <c r="A493" s="15">
        <f>IF(D493="","",PROJ&amp;"-"&amp;B493&amp;"-"&amp;C493&amp;"-"&amp;TEXT(D493,"0000"))</f>
        <v/>
      </c>
      <c r="B493" s="16" t="n"/>
      <c r="C493" s="16" t="n"/>
      <c r="D493" s="16" t="n"/>
      <c r="E493" s="17" t="n"/>
      <c r="F493" s="15">
        <f>IF(A493="","",IF(E493=_xlfn.MAXIFS('Register'!$E$6:$E$505,'Register'!$A$6:$A$505,A493),"Y","N"))</f>
        <v/>
      </c>
      <c r="G493" s="15">
        <f>IF(A493="","",COUNTIF('Register'!$A$6:$A$505,A493))</f>
        <v/>
      </c>
      <c r="H493" s="16" t="n"/>
      <c r="I493" s="16" t="n"/>
      <c r="J493" s="16" t="n"/>
      <c r="K493" s="16" t="n"/>
      <c r="L493" s="16" t="n"/>
      <c r="M493" s="16" t="n"/>
      <c r="N493" s="18" t="n"/>
      <c r="O493" s="16" t="n"/>
      <c r="P493" s="19">
        <f>IF(OR(N493="",O493=""),"",N493-O493-TA_SUB)</f>
        <v/>
      </c>
      <c r="Q493" s="18" t="n"/>
      <c r="R493" s="16" t="n"/>
      <c r="S493" s="18" t="n"/>
      <c r="T493" s="18" t="n"/>
      <c r="U493" s="16" t="n"/>
      <c r="V493" s="16" t="n"/>
      <c r="W493" s="18" t="n"/>
      <c r="X493" s="19">
        <f>IF(Q493="","",Q493+TA_SUB)</f>
        <v/>
      </c>
      <c r="Y493" s="15">
        <f>IF(Q493="","",IF(W493="",DATADATE,W493)-Q493)</f>
        <v/>
      </c>
      <c r="Z493" s="15">
        <f>IF(OR(X493="",W493&lt;&gt;""),"",IF(DATADATE&gt;X493,"OVERDUE",""))</f>
        <v/>
      </c>
      <c r="AA493" s="15">
        <f>IF(OR(W493="",X493=""),"",IF(W493&lt;=X493,"On time","Late"))</f>
        <v/>
      </c>
      <c r="AB493" s="15">
        <f>IF(A493="","",IF(W493="","UR",IF(V493="","UR",V493)))</f>
        <v/>
      </c>
      <c r="AC493" s="16" t="n"/>
      <c r="AD493" s="16" t="n"/>
      <c r="AE493" s="16" t="n"/>
    </row>
    <row r="494">
      <c r="A494" s="15">
        <f>IF(D494="","",PROJ&amp;"-"&amp;B494&amp;"-"&amp;C494&amp;"-"&amp;TEXT(D494,"0000"))</f>
        <v/>
      </c>
      <c r="B494" s="16" t="n"/>
      <c r="C494" s="16" t="n"/>
      <c r="D494" s="16" t="n"/>
      <c r="E494" s="17" t="n"/>
      <c r="F494" s="15">
        <f>IF(A494="","",IF(E494=_xlfn.MAXIFS('Register'!$E$6:$E$505,'Register'!$A$6:$A$505,A494),"Y","N"))</f>
        <v/>
      </c>
      <c r="G494" s="15">
        <f>IF(A494="","",COUNTIF('Register'!$A$6:$A$505,A494))</f>
        <v/>
      </c>
      <c r="H494" s="16" t="n"/>
      <c r="I494" s="16" t="n"/>
      <c r="J494" s="16" t="n"/>
      <c r="K494" s="16" t="n"/>
      <c r="L494" s="16" t="n"/>
      <c r="M494" s="16" t="n"/>
      <c r="N494" s="18" t="n"/>
      <c r="O494" s="16" t="n"/>
      <c r="P494" s="19">
        <f>IF(OR(N494="",O494=""),"",N494-O494-TA_SUB)</f>
        <v/>
      </c>
      <c r="Q494" s="18" t="n"/>
      <c r="R494" s="16" t="n"/>
      <c r="S494" s="18" t="n"/>
      <c r="T494" s="18" t="n"/>
      <c r="U494" s="16" t="n"/>
      <c r="V494" s="16" t="n"/>
      <c r="W494" s="18" t="n"/>
      <c r="X494" s="19">
        <f>IF(Q494="","",Q494+TA_SUB)</f>
        <v/>
      </c>
      <c r="Y494" s="15">
        <f>IF(Q494="","",IF(W494="",DATADATE,W494)-Q494)</f>
        <v/>
      </c>
      <c r="Z494" s="15">
        <f>IF(OR(X494="",W494&lt;&gt;""),"",IF(DATADATE&gt;X494,"OVERDUE",""))</f>
        <v/>
      </c>
      <c r="AA494" s="15">
        <f>IF(OR(W494="",X494=""),"",IF(W494&lt;=X494,"On time","Late"))</f>
        <v/>
      </c>
      <c r="AB494" s="15">
        <f>IF(A494="","",IF(W494="","UR",IF(V494="","UR",V494)))</f>
        <v/>
      </c>
      <c r="AC494" s="16" t="n"/>
      <c r="AD494" s="16" t="n"/>
      <c r="AE494" s="16" t="n"/>
    </row>
    <row r="495">
      <c r="A495" s="15">
        <f>IF(D495="","",PROJ&amp;"-"&amp;B495&amp;"-"&amp;C495&amp;"-"&amp;TEXT(D495,"0000"))</f>
        <v/>
      </c>
      <c r="B495" s="16" t="n"/>
      <c r="C495" s="16" t="n"/>
      <c r="D495" s="16" t="n"/>
      <c r="E495" s="17" t="n"/>
      <c r="F495" s="15">
        <f>IF(A495="","",IF(E495=_xlfn.MAXIFS('Register'!$E$6:$E$505,'Register'!$A$6:$A$505,A495),"Y","N"))</f>
        <v/>
      </c>
      <c r="G495" s="15">
        <f>IF(A495="","",COUNTIF('Register'!$A$6:$A$505,A495))</f>
        <v/>
      </c>
      <c r="H495" s="16" t="n"/>
      <c r="I495" s="16" t="n"/>
      <c r="J495" s="16" t="n"/>
      <c r="K495" s="16" t="n"/>
      <c r="L495" s="16" t="n"/>
      <c r="M495" s="16" t="n"/>
      <c r="N495" s="18" t="n"/>
      <c r="O495" s="16" t="n"/>
      <c r="P495" s="19">
        <f>IF(OR(N495="",O495=""),"",N495-O495-TA_SUB)</f>
        <v/>
      </c>
      <c r="Q495" s="18" t="n"/>
      <c r="R495" s="16" t="n"/>
      <c r="S495" s="18" t="n"/>
      <c r="T495" s="18" t="n"/>
      <c r="U495" s="16" t="n"/>
      <c r="V495" s="16" t="n"/>
      <c r="W495" s="18" t="n"/>
      <c r="X495" s="19">
        <f>IF(Q495="","",Q495+TA_SUB)</f>
        <v/>
      </c>
      <c r="Y495" s="15">
        <f>IF(Q495="","",IF(W495="",DATADATE,W495)-Q495)</f>
        <v/>
      </c>
      <c r="Z495" s="15">
        <f>IF(OR(X495="",W495&lt;&gt;""),"",IF(DATADATE&gt;X495,"OVERDUE",""))</f>
        <v/>
      </c>
      <c r="AA495" s="15">
        <f>IF(OR(W495="",X495=""),"",IF(W495&lt;=X495,"On time","Late"))</f>
        <v/>
      </c>
      <c r="AB495" s="15">
        <f>IF(A495="","",IF(W495="","UR",IF(V495="","UR",V495)))</f>
        <v/>
      </c>
      <c r="AC495" s="16" t="n"/>
      <c r="AD495" s="16" t="n"/>
      <c r="AE495" s="16" t="n"/>
    </row>
    <row r="496">
      <c r="A496" s="15">
        <f>IF(D496="","",PROJ&amp;"-"&amp;B496&amp;"-"&amp;C496&amp;"-"&amp;TEXT(D496,"0000"))</f>
        <v/>
      </c>
      <c r="B496" s="16" t="n"/>
      <c r="C496" s="16" t="n"/>
      <c r="D496" s="16" t="n"/>
      <c r="E496" s="17" t="n"/>
      <c r="F496" s="15">
        <f>IF(A496="","",IF(E496=_xlfn.MAXIFS('Register'!$E$6:$E$505,'Register'!$A$6:$A$505,A496),"Y","N"))</f>
        <v/>
      </c>
      <c r="G496" s="15">
        <f>IF(A496="","",COUNTIF('Register'!$A$6:$A$505,A496))</f>
        <v/>
      </c>
      <c r="H496" s="16" t="n"/>
      <c r="I496" s="16" t="n"/>
      <c r="J496" s="16" t="n"/>
      <c r="K496" s="16" t="n"/>
      <c r="L496" s="16" t="n"/>
      <c r="M496" s="16" t="n"/>
      <c r="N496" s="18" t="n"/>
      <c r="O496" s="16" t="n"/>
      <c r="P496" s="19">
        <f>IF(OR(N496="",O496=""),"",N496-O496-TA_SUB)</f>
        <v/>
      </c>
      <c r="Q496" s="18" t="n"/>
      <c r="R496" s="16" t="n"/>
      <c r="S496" s="18" t="n"/>
      <c r="T496" s="18" t="n"/>
      <c r="U496" s="16" t="n"/>
      <c r="V496" s="16" t="n"/>
      <c r="W496" s="18" t="n"/>
      <c r="X496" s="19">
        <f>IF(Q496="","",Q496+TA_SUB)</f>
        <v/>
      </c>
      <c r="Y496" s="15">
        <f>IF(Q496="","",IF(W496="",DATADATE,W496)-Q496)</f>
        <v/>
      </c>
      <c r="Z496" s="15">
        <f>IF(OR(X496="",W496&lt;&gt;""),"",IF(DATADATE&gt;X496,"OVERDUE",""))</f>
        <v/>
      </c>
      <c r="AA496" s="15">
        <f>IF(OR(W496="",X496=""),"",IF(W496&lt;=X496,"On time","Late"))</f>
        <v/>
      </c>
      <c r="AB496" s="15">
        <f>IF(A496="","",IF(W496="","UR",IF(V496="","UR",V496)))</f>
        <v/>
      </c>
      <c r="AC496" s="16" t="n"/>
      <c r="AD496" s="16" t="n"/>
      <c r="AE496" s="16" t="n"/>
    </row>
    <row r="497">
      <c r="A497" s="15">
        <f>IF(D497="","",PROJ&amp;"-"&amp;B497&amp;"-"&amp;C497&amp;"-"&amp;TEXT(D497,"0000"))</f>
        <v/>
      </c>
      <c r="B497" s="16" t="n"/>
      <c r="C497" s="16" t="n"/>
      <c r="D497" s="16" t="n"/>
      <c r="E497" s="17" t="n"/>
      <c r="F497" s="15">
        <f>IF(A497="","",IF(E497=_xlfn.MAXIFS('Register'!$E$6:$E$505,'Register'!$A$6:$A$505,A497),"Y","N"))</f>
        <v/>
      </c>
      <c r="G497" s="15">
        <f>IF(A497="","",COUNTIF('Register'!$A$6:$A$505,A497))</f>
        <v/>
      </c>
      <c r="H497" s="16" t="n"/>
      <c r="I497" s="16" t="n"/>
      <c r="J497" s="16" t="n"/>
      <c r="K497" s="16" t="n"/>
      <c r="L497" s="16" t="n"/>
      <c r="M497" s="16" t="n"/>
      <c r="N497" s="18" t="n"/>
      <c r="O497" s="16" t="n"/>
      <c r="P497" s="19">
        <f>IF(OR(N497="",O497=""),"",N497-O497-TA_SUB)</f>
        <v/>
      </c>
      <c r="Q497" s="18" t="n"/>
      <c r="R497" s="16" t="n"/>
      <c r="S497" s="18" t="n"/>
      <c r="T497" s="18" t="n"/>
      <c r="U497" s="16" t="n"/>
      <c r="V497" s="16" t="n"/>
      <c r="W497" s="18" t="n"/>
      <c r="X497" s="19">
        <f>IF(Q497="","",Q497+TA_SUB)</f>
        <v/>
      </c>
      <c r="Y497" s="15">
        <f>IF(Q497="","",IF(W497="",DATADATE,W497)-Q497)</f>
        <v/>
      </c>
      <c r="Z497" s="15">
        <f>IF(OR(X497="",W497&lt;&gt;""),"",IF(DATADATE&gt;X497,"OVERDUE",""))</f>
        <v/>
      </c>
      <c r="AA497" s="15">
        <f>IF(OR(W497="",X497=""),"",IF(W497&lt;=X497,"On time","Late"))</f>
        <v/>
      </c>
      <c r="AB497" s="15">
        <f>IF(A497="","",IF(W497="","UR",IF(V497="","UR",V497)))</f>
        <v/>
      </c>
      <c r="AC497" s="16" t="n"/>
      <c r="AD497" s="16" t="n"/>
      <c r="AE497" s="16" t="n"/>
    </row>
    <row r="498">
      <c r="A498" s="15">
        <f>IF(D498="","",PROJ&amp;"-"&amp;B498&amp;"-"&amp;C498&amp;"-"&amp;TEXT(D498,"0000"))</f>
        <v/>
      </c>
      <c r="B498" s="16" t="n"/>
      <c r="C498" s="16" t="n"/>
      <c r="D498" s="16" t="n"/>
      <c r="E498" s="17" t="n"/>
      <c r="F498" s="15">
        <f>IF(A498="","",IF(E498=_xlfn.MAXIFS('Register'!$E$6:$E$505,'Register'!$A$6:$A$505,A498),"Y","N"))</f>
        <v/>
      </c>
      <c r="G498" s="15">
        <f>IF(A498="","",COUNTIF('Register'!$A$6:$A$505,A498))</f>
        <v/>
      </c>
      <c r="H498" s="16" t="n"/>
      <c r="I498" s="16" t="n"/>
      <c r="J498" s="16" t="n"/>
      <c r="K498" s="16" t="n"/>
      <c r="L498" s="16" t="n"/>
      <c r="M498" s="16" t="n"/>
      <c r="N498" s="18" t="n"/>
      <c r="O498" s="16" t="n"/>
      <c r="P498" s="19">
        <f>IF(OR(N498="",O498=""),"",N498-O498-TA_SUB)</f>
        <v/>
      </c>
      <c r="Q498" s="18" t="n"/>
      <c r="R498" s="16" t="n"/>
      <c r="S498" s="18" t="n"/>
      <c r="T498" s="18" t="n"/>
      <c r="U498" s="16" t="n"/>
      <c r="V498" s="16" t="n"/>
      <c r="W498" s="18" t="n"/>
      <c r="X498" s="19">
        <f>IF(Q498="","",Q498+TA_SUB)</f>
        <v/>
      </c>
      <c r="Y498" s="15">
        <f>IF(Q498="","",IF(W498="",DATADATE,W498)-Q498)</f>
        <v/>
      </c>
      <c r="Z498" s="15">
        <f>IF(OR(X498="",W498&lt;&gt;""),"",IF(DATADATE&gt;X498,"OVERDUE",""))</f>
        <v/>
      </c>
      <c r="AA498" s="15">
        <f>IF(OR(W498="",X498=""),"",IF(W498&lt;=X498,"On time","Late"))</f>
        <v/>
      </c>
      <c r="AB498" s="15">
        <f>IF(A498="","",IF(W498="","UR",IF(V498="","UR",V498)))</f>
        <v/>
      </c>
      <c r="AC498" s="16" t="n"/>
      <c r="AD498" s="16" t="n"/>
      <c r="AE498" s="16" t="n"/>
    </row>
    <row r="499">
      <c r="A499" s="15">
        <f>IF(D499="","",PROJ&amp;"-"&amp;B499&amp;"-"&amp;C499&amp;"-"&amp;TEXT(D499,"0000"))</f>
        <v/>
      </c>
      <c r="B499" s="16" t="n"/>
      <c r="C499" s="16" t="n"/>
      <c r="D499" s="16" t="n"/>
      <c r="E499" s="17" t="n"/>
      <c r="F499" s="15">
        <f>IF(A499="","",IF(E499=_xlfn.MAXIFS('Register'!$E$6:$E$505,'Register'!$A$6:$A$505,A499),"Y","N"))</f>
        <v/>
      </c>
      <c r="G499" s="15">
        <f>IF(A499="","",COUNTIF('Register'!$A$6:$A$505,A499))</f>
        <v/>
      </c>
      <c r="H499" s="16" t="n"/>
      <c r="I499" s="16" t="n"/>
      <c r="J499" s="16" t="n"/>
      <c r="K499" s="16" t="n"/>
      <c r="L499" s="16" t="n"/>
      <c r="M499" s="16" t="n"/>
      <c r="N499" s="18" t="n"/>
      <c r="O499" s="16" t="n"/>
      <c r="P499" s="19">
        <f>IF(OR(N499="",O499=""),"",N499-O499-TA_SUB)</f>
        <v/>
      </c>
      <c r="Q499" s="18" t="n"/>
      <c r="R499" s="16" t="n"/>
      <c r="S499" s="18" t="n"/>
      <c r="T499" s="18" t="n"/>
      <c r="U499" s="16" t="n"/>
      <c r="V499" s="16" t="n"/>
      <c r="W499" s="18" t="n"/>
      <c r="X499" s="19">
        <f>IF(Q499="","",Q499+TA_SUB)</f>
        <v/>
      </c>
      <c r="Y499" s="15">
        <f>IF(Q499="","",IF(W499="",DATADATE,W499)-Q499)</f>
        <v/>
      </c>
      <c r="Z499" s="15">
        <f>IF(OR(X499="",W499&lt;&gt;""),"",IF(DATADATE&gt;X499,"OVERDUE",""))</f>
        <v/>
      </c>
      <c r="AA499" s="15">
        <f>IF(OR(W499="",X499=""),"",IF(W499&lt;=X499,"On time","Late"))</f>
        <v/>
      </c>
      <c r="AB499" s="15">
        <f>IF(A499="","",IF(W499="","UR",IF(V499="","UR",V499)))</f>
        <v/>
      </c>
      <c r="AC499" s="16" t="n"/>
      <c r="AD499" s="16" t="n"/>
      <c r="AE499" s="16" t="n"/>
    </row>
    <row r="500">
      <c r="A500" s="15">
        <f>IF(D500="","",PROJ&amp;"-"&amp;B500&amp;"-"&amp;C500&amp;"-"&amp;TEXT(D500,"0000"))</f>
        <v/>
      </c>
      <c r="B500" s="16" t="n"/>
      <c r="C500" s="16" t="n"/>
      <c r="D500" s="16" t="n"/>
      <c r="E500" s="17" t="n"/>
      <c r="F500" s="15">
        <f>IF(A500="","",IF(E500=_xlfn.MAXIFS('Register'!$E$6:$E$505,'Register'!$A$6:$A$505,A500),"Y","N"))</f>
        <v/>
      </c>
      <c r="G500" s="15">
        <f>IF(A500="","",COUNTIF('Register'!$A$6:$A$505,A500))</f>
        <v/>
      </c>
      <c r="H500" s="16" t="n"/>
      <c r="I500" s="16" t="n"/>
      <c r="J500" s="16" t="n"/>
      <c r="K500" s="16" t="n"/>
      <c r="L500" s="16" t="n"/>
      <c r="M500" s="16" t="n"/>
      <c r="N500" s="18" t="n"/>
      <c r="O500" s="16" t="n"/>
      <c r="P500" s="19">
        <f>IF(OR(N500="",O500=""),"",N500-O500-TA_SUB)</f>
        <v/>
      </c>
      <c r="Q500" s="18" t="n"/>
      <c r="R500" s="16" t="n"/>
      <c r="S500" s="18" t="n"/>
      <c r="T500" s="18" t="n"/>
      <c r="U500" s="16" t="n"/>
      <c r="V500" s="16" t="n"/>
      <c r="W500" s="18" t="n"/>
      <c r="X500" s="19">
        <f>IF(Q500="","",Q500+TA_SUB)</f>
        <v/>
      </c>
      <c r="Y500" s="15">
        <f>IF(Q500="","",IF(W500="",DATADATE,W500)-Q500)</f>
        <v/>
      </c>
      <c r="Z500" s="15">
        <f>IF(OR(X500="",W500&lt;&gt;""),"",IF(DATADATE&gt;X500,"OVERDUE",""))</f>
        <v/>
      </c>
      <c r="AA500" s="15">
        <f>IF(OR(W500="",X500=""),"",IF(W500&lt;=X500,"On time","Late"))</f>
        <v/>
      </c>
      <c r="AB500" s="15">
        <f>IF(A500="","",IF(W500="","UR",IF(V500="","UR",V500)))</f>
        <v/>
      </c>
      <c r="AC500" s="16" t="n"/>
      <c r="AD500" s="16" t="n"/>
      <c r="AE500" s="16" t="n"/>
    </row>
    <row r="501">
      <c r="A501" s="15">
        <f>IF(D501="","",PROJ&amp;"-"&amp;B501&amp;"-"&amp;C501&amp;"-"&amp;TEXT(D501,"0000"))</f>
        <v/>
      </c>
      <c r="B501" s="16" t="n"/>
      <c r="C501" s="16" t="n"/>
      <c r="D501" s="16" t="n"/>
      <c r="E501" s="17" t="n"/>
      <c r="F501" s="15">
        <f>IF(A501="","",IF(E501=_xlfn.MAXIFS('Register'!$E$6:$E$505,'Register'!$A$6:$A$505,A501),"Y","N"))</f>
        <v/>
      </c>
      <c r="G501" s="15">
        <f>IF(A501="","",COUNTIF('Register'!$A$6:$A$505,A501))</f>
        <v/>
      </c>
      <c r="H501" s="16" t="n"/>
      <c r="I501" s="16" t="n"/>
      <c r="J501" s="16" t="n"/>
      <c r="K501" s="16" t="n"/>
      <c r="L501" s="16" t="n"/>
      <c r="M501" s="16" t="n"/>
      <c r="N501" s="18" t="n"/>
      <c r="O501" s="16" t="n"/>
      <c r="P501" s="19">
        <f>IF(OR(N501="",O501=""),"",N501-O501-TA_SUB)</f>
        <v/>
      </c>
      <c r="Q501" s="18" t="n"/>
      <c r="R501" s="16" t="n"/>
      <c r="S501" s="18" t="n"/>
      <c r="T501" s="18" t="n"/>
      <c r="U501" s="16" t="n"/>
      <c r="V501" s="16" t="n"/>
      <c r="W501" s="18" t="n"/>
      <c r="X501" s="19">
        <f>IF(Q501="","",Q501+TA_SUB)</f>
        <v/>
      </c>
      <c r="Y501" s="15">
        <f>IF(Q501="","",IF(W501="",DATADATE,W501)-Q501)</f>
        <v/>
      </c>
      <c r="Z501" s="15">
        <f>IF(OR(X501="",W501&lt;&gt;""),"",IF(DATADATE&gt;X501,"OVERDUE",""))</f>
        <v/>
      </c>
      <c r="AA501" s="15">
        <f>IF(OR(W501="",X501=""),"",IF(W501&lt;=X501,"On time","Late"))</f>
        <v/>
      </c>
      <c r="AB501" s="15">
        <f>IF(A501="","",IF(W501="","UR",IF(V501="","UR",V501)))</f>
        <v/>
      </c>
      <c r="AC501" s="16" t="n"/>
      <c r="AD501" s="16" t="n"/>
      <c r="AE501" s="16" t="n"/>
    </row>
    <row r="502">
      <c r="A502" s="15">
        <f>IF(D502="","",PROJ&amp;"-"&amp;B502&amp;"-"&amp;C502&amp;"-"&amp;TEXT(D502,"0000"))</f>
        <v/>
      </c>
      <c r="B502" s="16" t="n"/>
      <c r="C502" s="16" t="n"/>
      <c r="D502" s="16" t="n"/>
      <c r="E502" s="17" t="n"/>
      <c r="F502" s="15">
        <f>IF(A502="","",IF(E502=_xlfn.MAXIFS('Register'!$E$6:$E$505,'Register'!$A$6:$A$505,A502),"Y","N"))</f>
        <v/>
      </c>
      <c r="G502" s="15">
        <f>IF(A502="","",COUNTIF('Register'!$A$6:$A$505,A502))</f>
        <v/>
      </c>
      <c r="H502" s="16" t="n"/>
      <c r="I502" s="16" t="n"/>
      <c r="J502" s="16" t="n"/>
      <c r="K502" s="16" t="n"/>
      <c r="L502" s="16" t="n"/>
      <c r="M502" s="16" t="n"/>
      <c r="N502" s="18" t="n"/>
      <c r="O502" s="16" t="n"/>
      <c r="P502" s="19">
        <f>IF(OR(N502="",O502=""),"",N502-O502-TA_SUB)</f>
        <v/>
      </c>
      <c r="Q502" s="18" t="n"/>
      <c r="R502" s="16" t="n"/>
      <c r="S502" s="18" t="n"/>
      <c r="T502" s="18" t="n"/>
      <c r="U502" s="16" t="n"/>
      <c r="V502" s="16" t="n"/>
      <c r="W502" s="18" t="n"/>
      <c r="X502" s="19">
        <f>IF(Q502="","",Q502+TA_SUB)</f>
        <v/>
      </c>
      <c r="Y502" s="15">
        <f>IF(Q502="","",IF(W502="",DATADATE,W502)-Q502)</f>
        <v/>
      </c>
      <c r="Z502" s="15">
        <f>IF(OR(X502="",W502&lt;&gt;""),"",IF(DATADATE&gt;X502,"OVERDUE",""))</f>
        <v/>
      </c>
      <c r="AA502" s="15">
        <f>IF(OR(W502="",X502=""),"",IF(W502&lt;=X502,"On time","Late"))</f>
        <v/>
      </c>
      <c r="AB502" s="15">
        <f>IF(A502="","",IF(W502="","UR",IF(V502="","UR",V502)))</f>
        <v/>
      </c>
      <c r="AC502" s="16" t="n"/>
      <c r="AD502" s="16" t="n"/>
      <c r="AE502" s="16" t="n"/>
    </row>
    <row r="503">
      <c r="A503" s="15">
        <f>IF(D503="","",PROJ&amp;"-"&amp;B503&amp;"-"&amp;C503&amp;"-"&amp;TEXT(D503,"0000"))</f>
        <v/>
      </c>
      <c r="B503" s="16" t="n"/>
      <c r="C503" s="16" t="n"/>
      <c r="D503" s="16" t="n"/>
      <c r="E503" s="17" t="n"/>
      <c r="F503" s="15">
        <f>IF(A503="","",IF(E503=_xlfn.MAXIFS('Register'!$E$6:$E$505,'Register'!$A$6:$A$505,A503),"Y","N"))</f>
        <v/>
      </c>
      <c r="G503" s="15">
        <f>IF(A503="","",COUNTIF('Register'!$A$6:$A$505,A503))</f>
        <v/>
      </c>
      <c r="H503" s="16" t="n"/>
      <c r="I503" s="16" t="n"/>
      <c r="J503" s="16" t="n"/>
      <c r="K503" s="16" t="n"/>
      <c r="L503" s="16" t="n"/>
      <c r="M503" s="16" t="n"/>
      <c r="N503" s="18" t="n"/>
      <c r="O503" s="16" t="n"/>
      <c r="P503" s="19">
        <f>IF(OR(N503="",O503=""),"",N503-O503-TA_SUB)</f>
        <v/>
      </c>
      <c r="Q503" s="18" t="n"/>
      <c r="R503" s="16" t="n"/>
      <c r="S503" s="18" t="n"/>
      <c r="T503" s="18" t="n"/>
      <c r="U503" s="16" t="n"/>
      <c r="V503" s="16" t="n"/>
      <c r="W503" s="18" t="n"/>
      <c r="X503" s="19">
        <f>IF(Q503="","",Q503+TA_SUB)</f>
        <v/>
      </c>
      <c r="Y503" s="15">
        <f>IF(Q503="","",IF(W503="",DATADATE,W503)-Q503)</f>
        <v/>
      </c>
      <c r="Z503" s="15">
        <f>IF(OR(X503="",W503&lt;&gt;""),"",IF(DATADATE&gt;X503,"OVERDUE",""))</f>
        <v/>
      </c>
      <c r="AA503" s="15">
        <f>IF(OR(W503="",X503=""),"",IF(W503&lt;=X503,"On time","Late"))</f>
        <v/>
      </c>
      <c r="AB503" s="15">
        <f>IF(A503="","",IF(W503="","UR",IF(V503="","UR",V503)))</f>
        <v/>
      </c>
      <c r="AC503" s="16" t="n"/>
      <c r="AD503" s="16" t="n"/>
      <c r="AE503" s="16" t="n"/>
    </row>
    <row r="504">
      <c r="A504" s="15">
        <f>IF(D504="","",PROJ&amp;"-"&amp;B504&amp;"-"&amp;C504&amp;"-"&amp;TEXT(D504,"0000"))</f>
        <v/>
      </c>
      <c r="B504" s="16" t="n"/>
      <c r="C504" s="16" t="n"/>
      <c r="D504" s="16" t="n"/>
      <c r="E504" s="17" t="n"/>
      <c r="F504" s="15">
        <f>IF(A504="","",IF(E504=_xlfn.MAXIFS('Register'!$E$6:$E$505,'Register'!$A$6:$A$505,A504),"Y","N"))</f>
        <v/>
      </c>
      <c r="G504" s="15">
        <f>IF(A504="","",COUNTIF('Register'!$A$6:$A$505,A504))</f>
        <v/>
      </c>
      <c r="H504" s="16" t="n"/>
      <c r="I504" s="16" t="n"/>
      <c r="J504" s="16" t="n"/>
      <c r="K504" s="16" t="n"/>
      <c r="L504" s="16" t="n"/>
      <c r="M504" s="16" t="n"/>
      <c r="N504" s="18" t="n"/>
      <c r="O504" s="16" t="n"/>
      <c r="P504" s="19">
        <f>IF(OR(N504="",O504=""),"",N504-O504-TA_SUB)</f>
        <v/>
      </c>
      <c r="Q504" s="18" t="n"/>
      <c r="R504" s="16" t="n"/>
      <c r="S504" s="18" t="n"/>
      <c r="T504" s="18" t="n"/>
      <c r="U504" s="16" t="n"/>
      <c r="V504" s="16" t="n"/>
      <c r="W504" s="18" t="n"/>
      <c r="X504" s="19">
        <f>IF(Q504="","",Q504+TA_SUB)</f>
        <v/>
      </c>
      <c r="Y504" s="15">
        <f>IF(Q504="","",IF(W504="",DATADATE,W504)-Q504)</f>
        <v/>
      </c>
      <c r="Z504" s="15">
        <f>IF(OR(X504="",W504&lt;&gt;""),"",IF(DATADATE&gt;X504,"OVERDUE",""))</f>
        <v/>
      </c>
      <c r="AA504" s="15">
        <f>IF(OR(W504="",X504=""),"",IF(W504&lt;=X504,"On time","Late"))</f>
        <v/>
      </c>
      <c r="AB504" s="15">
        <f>IF(A504="","",IF(W504="","UR",IF(V504="","UR",V504)))</f>
        <v/>
      </c>
      <c r="AC504" s="16" t="n"/>
      <c r="AD504" s="16" t="n"/>
      <c r="AE504" s="16" t="n"/>
    </row>
    <row r="505">
      <c r="A505" s="15">
        <f>IF(D505="","",PROJ&amp;"-"&amp;B505&amp;"-"&amp;C505&amp;"-"&amp;TEXT(D505,"0000"))</f>
        <v/>
      </c>
      <c r="B505" s="16" t="n"/>
      <c r="C505" s="16" t="n"/>
      <c r="D505" s="16" t="n"/>
      <c r="E505" s="17" t="n"/>
      <c r="F505" s="15">
        <f>IF(A505="","",IF(E505=_xlfn.MAXIFS('Register'!$E$6:$E$505,'Register'!$A$6:$A$505,A505),"Y","N"))</f>
        <v/>
      </c>
      <c r="G505" s="15">
        <f>IF(A505="","",COUNTIF('Register'!$A$6:$A$505,A505))</f>
        <v/>
      </c>
      <c r="H505" s="16" t="n"/>
      <c r="I505" s="16" t="n"/>
      <c r="J505" s="16" t="n"/>
      <c r="K505" s="16" t="n"/>
      <c r="L505" s="16" t="n"/>
      <c r="M505" s="16" t="n"/>
      <c r="N505" s="18" t="n"/>
      <c r="O505" s="16" t="n"/>
      <c r="P505" s="19">
        <f>IF(OR(N505="",O505=""),"",N505-O505-TA_SUB)</f>
        <v/>
      </c>
      <c r="Q505" s="18" t="n"/>
      <c r="R505" s="16" t="n"/>
      <c r="S505" s="18" t="n"/>
      <c r="T505" s="18" t="n"/>
      <c r="U505" s="16" t="n"/>
      <c r="V505" s="16" t="n"/>
      <c r="W505" s="18" t="n"/>
      <c r="X505" s="19">
        <f>IF(Q505="","",Q505+TA_SUB)</f>
        <v/>
      </c>
      <c r="Y505" s="15">
        <f>IF(Q505="","",IF(W505="",DATADATE,W505)-Q505)</f>
        <v/>
      </c>
      <c r="Z505" s="15">
        <f>IF(OR(X505="",W505&lt;&gt;""),"",IF(DATADATE&gt;X505,"OVERDUE",""))</f>
        <v/>
      </c>
      <c r="AA505" s="15">
        <f>IF(OR(W505="",X505=""),"",IF(W505&lt;=X505,"On time","Late"))</f>
        <v/>
      </c>
      <c r="AB505" s="15">
        <f>IF(A505="","",IF(W505="","UR",IF(V505="","UR",V505)))</f>
        <v/>
      </c>
      <c r="AC505" s="16" t="n"/>
      <c r="AD505" s="16" t="n"/>
      <c r="AE505" s="16" t="n"/>
    </row>
  </sheetData>
  <autoFilter ref="A5:AE505"/>
  <conditionalFormatting sqref="A6:AE505">
    <cfRule type="expression" priority="1" dxfId="0">
      <formula>LEN($Z6)&gt;0</formula>
    </cfRule>
  </conditionalFormatting>
  <conditionalFormatting sqref="A6:A505">
    <cfRule type="expression" priority="2" dxfId="1">
      <formula>AND($A6&lt;&gt;"",COUNTIFS($A$6:$A$505,$A6,$E$6:$E$505,$E6)&gt;1)</formula>
    </cfRule>
  </conditionalFormatting>
  <dataValidations count="14">
    <dataValidation sqref="B6:B505" showDropDown="0" showInputMessage="0" showErrorMessage="1" allowBlank="1" errorTitle="Kind" error="Choose a value from the list." type="list">
      <formula1>=L_SUBKIND</formula1>
    </dataValidation>
    <dataValidation sqref="C6:C505" showDropDown="0" showInputMessage="0" showErrorMessage="1" allowBlank="1" errorTitle="ROLE" error="Choose a value from the list." type="list">
      <formula1>=L_ROLE</formula1>
    </dataValidation>
    <dataValidation sqref="D6:D505" showDropDown="0" showInputMessage="0" showErrorMessage="1" allowBlank="1" errorTitle="Seq" error="Enter a number." type="decimal" operator="greaterThanOrEqual">
      <formula1>0</formula1>
    </dataValidation>
    <dataValidation sqref="E6:E505" showDropDown="0" showInputMessage="0" showErrorMessage="1" allowBlank="1" errorTitle="Rev" error="Enter a number." type="decimal" operator="greaterThanOrEqual">
      <formula1>0</formula1>
    </dataValidation>
    <dataValidation sqref="L6:L505" showDropDown="0" showInputMessage="0" showErrorMessage="1" allowBlank="1" errorTitle="Priority" error="Choose a value from the list." type="list">
      <formula1>=L_PRIORITY</formula1>
    </dataValidation>
    <dataValidation sqref="N6:N505" showDropDown="0" showInputMessage="0" showErrorMessage="1" allowBlank="1" errorTitle="Required on site" error="Enter a date." type="date" operator="greaterThan">
      <formula1>36526</formula1>
    </dataValidation>
    <dataValidation sqref="O6:O505" showDropDown="0" showInputMessage="0" showErrorMessage="1" allowBlank="1" errorTitle="Lead time (days)" error="Enter a number." type="decimal" operator="greaterThanOrEqual">
      <formula1>0</formula1>
    </dataValidation>
    <dataValidation sqref="Q6:Q505" showDropDown="0" showInputMessage="0" showErrorMessage="1" allowBlank="1" errorTitle="Received" error="Enter a date." type="date" operator="greaterThan">
      <formula1>36526</formula1>
    </dataValidation>
    <dataValidation sqref="S6:S505" showDropDown="0" showInputMessage="0" showErrorMessage="1" allowBlank="1" errorTitle="Sent to client" error="Enter a date." type="date" operator="greaterThan">
      <formula1>36526</formula1>
    </dataValidation>
    <dataValidation sqref="T6:T505" showDropDown="0" showInputMessage="0" showErrorMessage="1" allowBlank="1" errorTitle="Returned by client" error="Enter a date." type="date" operator="greaterThan">
      <formula1>36526</formula1>
    </dataValidation>
    <dataValidation sqref="U6:U505" showDropDown="0" showInputMessage="0" showErrorMessage="1" allowBlank="1" errorTitle="Client decision" error="Choose a value from the list." type="list">
      <formula1>=L_CLIENTDEC</formula1>
    </dataValidation>
    <dataValidation sqref="V6:V505" showDropDown="0" showInputMessage="0" showErrorMessage="1" allowBlank="1" errorTitle="Code" error="Choose a value from the list." type="list">
      <formula1>=L_REVIEW</formula1>
    </dataValidation>
    <dataValidation sqref="W6:W505" showDropDown="0" showInputMessage="0" showErrorMessage="1" allowBlank="1" errorTitle="Returned to contractor" error="Enter a date." type="date" operator="greaterThan">
      <formula1>36526</formula1>
    </dataValidation>
    <dataValidation sqref="AC6:AC505" showDropDown="0" showInputMessage="0" showErrorMessage="1" allowBlank="1" errorTitle="Rating credit affected" error="Choose a value from the list." type="list">
      <formula1>=L_YN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20" t="inlineStr">
        <is>
          <t>ROLE</t>
        </is>
      </c>
      <c r="B4" s="20" t="inlineStr">
        <is>
          <t>REVIEW</t>
        </is>
      </c>
      <c r="C4" s="20" t="inlineStr">
        <is>
          <t>CLIENTDEC</t>
        </is>
      </c>
      <c r="D4" s="20" t="inlineStr">
        <is>
          <t>SUBKIND</t>
        </is>
      </c>
      <c r="E4" s="20" t="inlineStr">
        <is>
          <t>YN</t>
        </is>
      </c>
      <c r="F4" s="20" t="inlineStr">
        <is>
          <t>YNT</t>
        </is>
      </c>
      <c r="G4" s="20" t="inlineStr">
        <is>
          <t>PRIORITY</t>
        </is>
      </c>
      <c r="H4" s="20" t="inlineStr">
        <is>
          <t>RFISTATUS</t>
        </is>
      </c>
      <c r="I4" s="20" t="inlineStr">
        <is>
          <t>PARTY</t>
        </is>
      </c>
      <c r="J4" s="20" t="inlineStr">
        <is>
          <t>NOCGROUP</t>
        </is>
      </c>
      <c r="K4" s="20" t="inlineStr">
        <is>
          <t>GATE</t>
        </is>
      </c>
      <c r="L4" s="20" t="inlineStr">
        <is>
          <t>JURIS</t>
        </is>
      </c>
      <c r="M4" s="20" t="inlineStr">
        <is>
          <t>AUTHORITY</t>
        </is>
      </c>
      <c r="N4" s="20" t="inlineStr">
        <is>
          <t>NOCSTATUS</t>
        </is>
      </c>
      <c r="O4" s="20" t="inlineStr">
        <is>
          <t>RECSTATE</t>
        </is>
      </c>
      <c r="P4" s="20" t="inlineStr">
        <is>
          <t>SUIT</t>
        </is>
      </c>
      <c r="Q4" s="20" t="inlineStr">
        <is>
          <t>CDE</t>
        </is>
      </c>
      <c r="R4" s="20" t="inlineStr">
        <is>
          <t>STAGE</t>
        </is>
      </c>
      <c r="S4" s="20" t="inlineStr">
        <is>
          <t>SISTATUS</t>
        </is>
      </c>
      <c r="T4" s="20" t="inlineStr">
        <is>
          <t>IMPACT</t>
        </is>
      </c>
      <c r="U4" s="20" t="inlineStr">
        <is>
          <t>NCRKIND</t>
        </is>
      </c>
      <c r="V4" s="20" t="inlineStr">
        <is>
          <t>NCRREF</t>
        </is>
      </c>
      <c r="W4" s="20" t="inlineStr">
        <is>
          <t>ROOT</t>
        </is>
      </c>
      <c r="X4" s="20" t="inlineStr">
        <is>
          <t>SEV</t>
        </is>
      </c>
      <c r="Y4" s="20" t="inlineStr">
        <is>
          <t>AGREE</t>
        </is>
      </c>
      <c r="Z4" s="20" t="inlineStr">
        <is>
          <t>DECISION3</t>
        </is>
      </c>
      <c r="AA4" s="20" t="inlineStr">
        <is>
          <t>VOKIND</t>
        </is>
      </c>
      <c r="AB4" s="20" t="inlineStr">
        <is>
          <t>VOSTATUS</t>
        </is>
      </c>
      <c r="AC4" s="20" t="inlineStr">
        <is>
          <t>MTYPE</t>
        </is>
      </c>
      <c r="AD4" s="20" t="inlineStr">
        <is>
          <t>ACTSTATUS</t>
        </is>
      </c>
      <c r="AE4" s="20" t="inlineStr">
        <is>
          <t>DCNORIGIN</t>
        </is>
      </c>
      <c r="AF4" s="20" t="inlineStr">
        <is>
          <t>DCNDEC</t>
        </is>
      </c>
      <c r="AG4" s="20" t="inlineStr">
        <is>
          <t>DELSTATUS</t>
        </is>
      </c>
      <c r="AH4" s="20" t="inlineStr">
        <is>
          <t>IRKIND</t>
        </is>
      </c>
      <c r="AI4" s="20" t="inlineStr">
        <is>
          <t>HOLDPT</t>
        </is>
      </c>
      <c r="AJ4" s="20" t="inlineStr">
        <is>
          <t>HOCAT</t>
        </is>
      </c>
      <c r="AK4" s="20" t="inlineStr">
        <is>
          <t>FORMAT</t>
        </is>
      </c>
      <c r="AL4" s="20" t="inlineStr">
        <is>
          <t>HOSTATUS</t>
        </is>
      </c>
      <c r="AM4" s="20" t="inlineStr">
        <is>
          <t>CMTLEVEL</t>
        </is>
      </c>
      <c r="AN4" s="20" t="inlineStr">
        <is>
          <t>REVIEWER</t>
        </is>
      </c>
      <c r="AO4" s="20" t="inlineStr">
        <is>
          <t>DISPO</t>
        </is>
      </c>
      <c r="AP4" s="20" t="inlineStr">
        <is>
          <t>OPENCLOSED</t>
        </is>
      </c>
    </row>
    <row r="5">
      <c r="A5" s="21" t="inlineStr">
        <is>
          <t>A</t>
        </is>
      </c>
      <c r="B5" s="21" t="inlineStr">
        <is>
          <t>A</t>
        </is>
      </c>
      <c r="C5" s="21" t="inlineStr">
        <is>
          <t>No objection - proceed</t>
        </is>
      </c>
      <c r="D5" s="21" t="inlineStr">
        <is>
          <t>MS</t>
        </is>
      </c>
      <c r="E5" s="21" t="inlineStr">
        <is>
          <t>Y</t>
        </is>
      </c>
      <c r="F5" s="21" t="inlineStr">
        <is>
          <t>Yes</t>
        </is>
      </c>
      <c r="G5" s="21" t="inlineStr">
        <is>
          <t>High</t>
        </is>
      </c>
      <c r="H5" s="21" t="inlineStr">
        <is>
          <t>Open</t>
        </is>
      </c>
      <c r="I5" s="21" t="inlineStr">
        <is>
          <t>Client</t>
        </is>
      </c>
      <c r="J5" s="21" t="inlineStr">
        <is>
          <t>1 Project registration</t>
        </is>
      </c>
      <c r="K5" s="21" t="inlineStr">
        <is>
          <t>Concept/planning</t>
        </is>
      </c>
      <c r="L5" s="21" t="inlineStr">
        <is>
          <t>Dubai</t>
        </is>
      </c>
      <c r="M5" s="21" t="inlineStr">
        <is>
          <t>DM Dubai Municipality</t>
        </is>
      </c>
      <c r="N5" s="21" t="inlineStr">
        <is>
          <t>Unverified</t>
        </is>
      </c>
      <c r="O5" s="21" t="inlineStr">
        <is>
          <t>Draft</t>
        </is>
      </c>
      <c r="P5" s="21" t="inlineStr">
        <is>
          <t>SU-WIP</t>
        </is>
      </c>
      <c r="Q5" s="21" t="inlineStr">
        <is>
          <t>WIP</t>
        </is>
      </c>
      <c r="R5" s="21" t="inlineStr">
        <is>
          <t>0</t>
        </is>
      </c>
      <c r="S5" s="21" t="inlineStr">
        <is>
          <t>Issued</t>
        </is>
      </c>
      <c r="T5" s="21" t="inlineStr">
        <is>
          <t>None</t>
        </is>
      </c>
      <c r="U5" s="21" t="inlineStr">
        <is>
          <t>SOR</t>
        </is>
      </c>
      <c r="V5" s="21" t="inlineStr">
        <is>
          <t>Specification</t>
        </is>
      </c>
      <c r="W5" s="21" t="inlineStr">
        <is>
          <t>Workmanship</t>
        </is>
      </c>
      <c r="X5" s="21" t="inlineStr">
        <is>
          <t>Major</t>
        </is>
      </c>
      <c r="Y5" s="21" t="inlineStr">
        <is>
          <t>Agree</t>
        </is>
      </c>
      <c r="Z5" s="21" t="inlineStr">
        <is>
          <t>Approved</t>
        </is>
      </c>
      <c r="AA5" s="21" t="inlineStr">
        <is>
          <t>VI</t>
        </is>
      </c>
      <c r="AB5" s="21" t="inlineStr">
        <is>
          <t>Draft</t>
        </is>
      </c>
      <c r="AC5" s="21" t="inlineStr">
        <is>
          <t>Progress</t>
        </is>
      </c>
      <c r="AD5" s="21" t="inlineStr">
        <is>
          <t>Open</t>
        </is>
      </c>
      <c r="AE5" s="21" t="inlineStr">
        <is>
          <t>Client</t>
        </is>
      </c>
      <c r="AF5" s="21" t="inlineStr">
        <is>
          <t>Pending</t>
        </is>
      </c>
      <c r="AG5" s="21" t="inlineStr">
        <is>
          <t>Not started</t>
        </is>
      </c>
      <c r="AH5" s="21" t="inlineStr">
        <is>
          <t>WIR</t>
        </is>
      </c>
      <c r="AI5" s="21" t="inlineStr">
        <is>
          <t>Hold</t>
        </is>
      </c>
      <c r="AJ5" s="21" t="inlineStr">
        <is>
          <t>O&amp;M manual</t>
        </is>
      </c>
      <c r="AK5" s="21" t="inlineStr">
        <is>
          <t>Hard copy</t>
        </is>
      </c>
      <c r="AL5" s="21" t="inlineStr">
        <is>
          <t>Not submitted</t>
        </is>
      </c>
      <c r="AM5" s="21" t="inlineStr">
        <is>
          <t>0</t>
        </is>
      </c>
      <c r="AN5" s="21" t="inlineStr">
        <is>
          <t>Client</t>
        </is>
      </c>
      <c r="AO5" s="21" t="inlineStr">
        <is>
          <t>Accepted</t>
        </is>
      </c>
      <c r="AP5" s="21" t="inlineStr">
        <is>
          <t>Open</t>
        </is>
      </c>
    </row>
    <row r="6">
      <c r="A6" s="21" t="inlineStr">
        <is>
          <t>S</t>
        </is>
      </c>
      <c r="B6" s="21" t="inlineStr">
        <is>
          <t>B</t>
        </is>
      </c>
      <c r="C6" s="21" t="inlineStr">
        <is>
          <t>Objection - resubmit</t>
        </is>
      </c>
      <c r="D6" s="21" t="inlineStr">
        <is>
          <t>SD</t>
        </is>
      </c>
      <c r="E6" s="21" t="inlineStr">
        <is>
          <t>N</t>
        </is>
      </c>
      <c r="F6" s="21" t="inlineStr">
        <is>
          <t>No</t>
        </is>
      </c>
      <c r="G6" s="21" t="inlineStr">
        <is>
          <t>Normal</t>
        </is>
      </c>
      <c r="H6" s="21" t="inlineStr">
        <is>
          <t>Answered</t>
        </is>
      </c>
      <c r="I6" s="21" t="inlineStr">
        <is>
          <t>PMC</t>
        </is>
      </c>
      <c r="J6" s="21" t="inlineStr">
        <is>
          <t>2 Studies</t>
        </is>
      </c>
      <c r="K6" s="21" t="inlineStr">
        <is>
          <t>Permit/final design</t>
        </is>
      </c>
      <c r="L6" s="21" t="inlineStr">
        <is>
          <t>Abu Dhabi</t>
        </is>
      </c>
      <c r="M6" s="21" t="inlineStr">
        <is>
          <t>DDA</t>
        </is>
      </c>
      <c r="N6" s="21" t="inlineStr">
        <is>
          <t>Planned</t>
        </is>
      </c>
      <c r="O6" s="21" t="inlineStr">
        <is>
          <t>Active</t>
        </is>
      </c>
      <c r="P6" s="21" t="inlineStr">
        <is>
          <t>SU-COORD</t>
        </is>
      </c>
      <c r="Q6" s="21" t="inlineStr">
        <is>
          <t>Shared</t>
        </is>
      </c>
      <c r="R6" s="21" t="inlineStr">
        <is>
          <t>1</t>
        </is>
      </c>
      <c r="S6" s="21" t="inlineStr">
        <is>
          <t>Acknowledged</t>
        </is>
      </c>
      <c r="T6" s="21" t="inlineStr">
        <is>
          <t>Possible</t>
        </is>
      </c>
      <c r="U6" s="21" t="inlineStr">
        <is>
          <t>FO</t>
        </is>
      </c>
      <c r="V6" s="21" t="inlineStr">
        <is>
          <t>Design drawing</t>
        </is>
      </c>
      <c r="W6" s="21" t="inlineStr">
        <is>
          <t>Material</t>
        </is>
      </c>
      <c r="X6" s="21" t="inlineStr">
        <is>
          <t>Minor</t>
        </is>
      </c>
      <c r="Y6" s="21" t="inlineStr">
        <is>
          <t>Disagree</t>
        </is>
      </c>
      <c r="Z6" s="21" t="inlineStr">
        <is>
          <t>Approved as noted</t>
        </is>
      </c>
      <c r="AA6" s="21" t="inlineStr">
        <is>
          <t>VP</t>
        </is>
      </c>
      <c r="AB6" s="21" t="inlineStr">
        <is>
          <t>Under evaluation</t>
        </is>
      </c>
      <c r="AC6" s="21" t="inlineStr">
        <is>
          <t>Design</t>
        </is>
      </c>
      <c r="AD6" s="21" t="inlineStr">
        <is>
          <t>In progress</t>
        </is>
      </c>
      <c r="AE6" s="21" t="inlineStr">
        <is>
          <t>Authority</t>
        </is>
      </c>
      <c r="AF6" s="21" t="inlineStr">
        <is>
          <t>Approved</t>
        </is>
      </c>
      <c r="AG6" s="21" t="inlineStr">
        <is>
          <t>In progress</t>
        </is>
      </c>
      <c r="AH6" s="21" t="inlineStr">
        <is>
          <t>MIR</t>
        </is>
      </c>
      <c r="AI6" s="21" t="inlineStr">
        <is>
          <t>Witness</t>
        </is>
      </c>
      <c r="AJ6" s="21" t="inlineStr">
        <is>
          <t>As-built drawings</t>
        </is>
      </c>
      <c r="AK6" s="21" t="inlineStr">
        <is>
          <t>Soft copy</t>
        </is>
      </c>
      <c r="AL6" s="21" t="inlineStr">
        <is>
          <t>Submitted</t>
        </is>
      </c>
      <c r="AM6" s="21" t="inlineStr">
        <is>
          <t>1</t>
        </is>
      </c>
      <c r="AN6" s="21" t="inlineStr">
        <is>
          <t>PMC</t>
        </is>
      </c>
      <c r="AO6" s="21" t="inlineStr">
        <is>
          <t>Not accepted</t>
        </is>
      </c>
      <c r="AP6" s="21" t="inlineStr">
        <is>
          <t>Closed</t>
        </is>
      </c>
    </row>
    <row r="7">
      <c r="A7" s="21" t="inlineStr">
        <is>
          <t>M</t>
        </is>
      </c>
      <c r="B7" s="21" t="inlineStr">
        <is>
          <t>C</t>
        </is>
      </c>
      <c r="C7" s="21" t="inlineStr">
        <is>
          <t>Not required</t>
        </is>
      </c>
      <c r="D7" s="21" t="inlineStr">
        <is>
          <t>MT</t>
        </is>
      </c>
      <c r="F7" s="21" t="inlineStr">
        <is>
          <t>TBC</t>
        </is>
      </c>
      <c r="G7" s="21" t="inlineStr">
        <is>
          <t>Low</t>
        </is>
      </c>
      <c r="H7" s="21" t="inlineStr">
        <is>
          <t>Closed</t>
        </is>
      </c>
      <c r="I7" s="21" t="inlineStr">
        <is>
          <t>Design architect</t>
        </is>
      </c>
      <c r="J7" s="21" t="inlineStr">
        <is>
          <t>3 NOCs and affection plan</t>
        </is>
      </c>
      <c r="K7" s="21" t="inlineStr">
        <is>
          <t>Construction activity</t>
        </is>
      </c>
      <c r="L7" s="21" t="inlineStr">
        <is>
          <t>Sharjah</t>
        </is>
      </c>
      <c r="M7" s="21" t="inlineStr">
        <is>
          <t>Trakhees</t>
        </is>
      </c>
      <c r="N7" s="21" t="inlineStr">
        <is>
          <t>Submitted</t>
        </is>
      </c>
      <c r="O7" s="21" t="inlineStr">
        <is>
          <t>Superseded</t>
        </is>
      </c>
      <c r="P7" s="21" t="inlineStr">
        <is>
          <t>SU-INFO</t>
        </is>
      </c>
      <c r="Q7" s="21" t="inlineStr">
        <is>
          <t>Published</t>
        </is>
      </c>
      <c r="R7" s="21" t="inlineStr">
        <is>
          <t>2</t>
        </is>
      </c>
      <c r="S7" s="21" t="inlineStr">
        <is>
          <t>Executed</t>
        </is>
      </c>
      <c r="T7" s="21" t="inlineStr">
        <is>
          <t>Yes</t>
        </is>
      </c>
      <c r="U7" s="21" t="inlineStr">
        <is>
          <t>NCR</t>
        </is>
      </c>
      <c r="V7" s="21" t="inlineStr">
        <is>
          <t>Shop drawing</t>
        </is>
      </c>
      <c r="W7" s="21" t="inlineStr">
        <is>
          <t>Method</t>
        </is>
      </c>
      <c r="Z7" s="21" t="inlineStr">
        <is>
          <t>Not approved</t>
        </is>
      </c>
      <c r="AA7" s="21" t="inlineStr">
        <is>
          <t>VC</t>
        </is>
      </c>
      <c r="AB7" s="21" t="inlineStr">
        <is>
          <t>Recommended</t>
        </is>
      </c>
      <c r="AC7" s="21" t="inlineStr">
        <is>
          <t>Coordination</t>
        </is>
      </c>
      <c r="AD7" s="21" t="inlineStr">
        <is>
          <t>Closed</t>
        </is>
      </c>
      <c r="AE7" s="21" t="inlineStr">
        <is>
          <t>Consultant</t>
        </is>
      </c>
      <c r="AF7" s="21" t="inlineStr">
        <is>
          <t>Rejected</t>
        </is>
      </c>
      <c r="AG7" s="21" t="inlineStr">
        <is>
          <t>Shared</t>
        </is>
      </c>
      <c r="AI7" s="21" t="inlineStr">
        <is>
          <t>Surveillance</t>
        </is>
      </c>
      <c r="AJ7" s="21" t="inlineStr">
        <is>
          <t>Warranty / guarantee</t>
        </is>
      </c>
      <c r="AK7" s="21" t="inlineStr">
        <is>
          <t>Both</t>
        </is>
      </c>
      <c r="AL7" s="21" t="inlineStr">
        <is>
          <t>Under review</t>
        </is>
      </c>
      <c r="AM7" s="21" t="inlineStr">
        <is>
          <t>2</t>
        </is>
      </c>
      <c r="AN7" s="21" t="inlineStr">
        <is>
          <t>Authority</t>
        </is>
      </c>
      <c r="AO7" s="21" t="inlineStr">
        <is>
          <t>Carried to next stage</t>
        </is>
      </c>
    </row>
    <row r="8">
      <c r="A8" s="21" t="inlineStr">
        <is>
          <t>E</t>
        </is>
      </c>
      <c r="B8" s="21" t="inlineStr">
        <is>
          <t>D</t>
        </is>
      </c>
      <c r="D8" s="21" t="inlineStr">
        <is>
          <t>SC</t>
        </is>
      </c>
      <c r="H8" s="21" t="inlineStr">
        <is>
          <t>Void</t>
        </is>
      </c>
      <c r="I8" s="21" t="inlineStr">
        <is>
          <t>Consultant</t>
        </is>
      </c>
      <c r="J8" s="21" t="inlineStr">
        <is>
          <t>4 Preparatory approvals</t>
        </is>
      </c>
      <c r="K8" s="21" t="inlineStr">
        <is>
          <t>Completion/operation</t>
        </is>
      </c>
      <c r="L8" s="21" t="inlineStr">
        <is>
          <t>Other emirate</t>
        </is>
      </c>
      <c r="M8" s="21" t="inlineStr">
        <is>
          <t>Dubai Civil Defence</t>
        </is>
      </c>
      <c r="N8" s="21" t="inlineStr">
        <is>
          <t>Conditionally approved</t>
        </is>
      </c>
      <c r="O8" s="21" t="inlineStr">
        <is>
          <t>Closed</t>
        </is>
      </c>
      <c r="P8" s="21" t="inlineStr">
        <is>
          <t>SU-REVIEW</t>
        </is>
      </c>
      <c r="Q8" s="21" t="inlineStr">
        <is>
          <t>Archive</t>
        </is>
      </c>
      <c r="R8" s="21" t="inlineStr">
        <is>
          <t>3</t>
        </is>
      </c>
      <c r="S8" s="21" t="inlineStr">
        <is>
          <t>Closed</t>
        </is>
      </c>
      <c r="V8" s="21" t="inlineStr">
        <is>
          <t>Technical submittal</t>
        </is>
      </c>
      <c r="W8" s="21" t="inlineStr">
        <is>
          <t>Design</t>
        </is>
      </c>
      <c r="AA8" s="21" t="inlineStr">
        <is>
          <t>VS</t>
        </is>
      </c>
      <c r="AB8" s="21" t="inlineStr">
        <is>
          <t>Approved</t>
        </is>
      </c>
      <c r="AC8" s="21" t="inlineStr">
        <is>
          <t>Authority</t>
        </is>
      </c>
      <c r="AD8" s="21" t="inlineStr">
        <is>
          <t>Carried</t>
        </is>
      </c>
      <c r="AE8" s="21" t="inlineStr">
        <is>
          <t>Contractor</t>
        </is>
      </c>
      <c r="AF8" s="21" t="inlineStr">
        <is>
          <t>Deferred</t>
        </is>
      </c>
      <c r="AG8" s="21" t="inlineStr">
        <is>
          <t>Submitted</t>
        </is>
      </c>
      <c r="AJ8" s="21" t="inlineStr">
        <is>
          <t>Spare parts</t>
        </is>
      </c>
      <c r="AL8" s="21" t="inlineStr">
        <is>
          <t>Approved</t>
        </is>
      </c>
      <c r="AM8" s="21" t="inlineStr">
        <is>
          <t>3</t>
        </is>
      </c>
      <c r="AN8" s="21" t="inlineStr">
        <is>
          <t>Design architect</t>
        </is>
      </c>
    </row>
    <row r="9">
      <c r="A9" s="21" t="inlineStr">
        <is>
          <t>L</t>
        </is>
      </c>
      <c r="B9" s="21" t="inlineStr">
        <is>
          <t>E</t>
        </is>
      </c>
      <c r="D9" s="21" t="inlineStr">
        <is>
          <t>SP</t>
        </is>
      </c>
      <c r="I9" s="21" t="inlineStr">
        <is>
          <t>Contractor</t>
        </is>
      </c>
      <c r="J9" s="21" t="inlineStr">
        <is>
          <t>5 Access approvals</t>
        </is>
      </c>
      <c r="K9" s="21" t="inlineStr">
        <is>
          <t>None</t>
        </is>
      </c>
      <c r="L9" s="21" t="inlineStr">
        <is>
          <t>Free zone</t>
        </is>
      </c>
      <c r="M9" s="21" t="inlineStr">
        <is>
          <t>DEWA</t>
        </is>
      </c>
      <c r="N9" s="21" t="inlineStr">
        <is>
          <t>Approved</t>
        </is>
      </c>
      <c r="O9" s="21" t="inlineStr">
        <is>
          <t>Void</t>
        </is>
      </c>
      <c r="P9" s="21" t="inlineStr">
        <is>
          <t>SU-ISSUE</t>
        </is>
      </c>
      <c r="R9" s="21" t="inlineStr">
        <is>
          <t>4</t>
        </is>
      </c>
      <c r="S9" s="21" t="inlineStr">
        <is>
          <t>Cancelled</t>
        </is>
      </c>
      <c r="V9" s="21" t="inlineStr">
        <is>
          <t>Method statement</t>
        </is>
      </c>
      <c r="W9" s="21" t="inlineStr">
        <is>
          <t>Supervision</t>
        </is>
      </c>
      <c r="AB9" s="21" t="inlineStr">
        <is>
          <t>Rejected</t>
        </is>
      </c>
      <c r="AC9" s="21" t="inlineStr">
        <is>
          <t>Client</t>
        </is>
      </c>
      <c r="AD9" s="21" t="inlineStr">
        <is>
          <t>Dropped</t>
        </is>
      </c>
      <c r="AE9" s="21" t="inlineStr">
        <is>
          <t>Value engineering</t>
        </is>
      </c>
      <c r="AG9" s="21" t="inlineStr">
        <is>
          <t>Accepted</t>
        </is>
      </c>
      <c r="AJ9" s="21" t="inlineStr">
        <is>
          <t>Extra material</t>
        </is>
      </c>
      <c r="AL9" s="21" t="inlineStr">
        <is>
          <t>Rejected</t>
        </is>
      </c>
      <c r="AM9" s="21" t="inlineStr">
        <is>
          <t>4</t>
        </is>
      </c>
      <c r="AN9" s="21" t="inlineStr">
        <is>
          <t>Peer</t>
        </is>
      </c>
    </row>
    <row r="10">
      <c r="A10" s="21" t="inlineStr">
        <is>
          <t>P</t>
        </is>
      </c>
      <c r="B10" s="21" t="inlineStr">
        <is>
          <t>UR</t>
        </is>
      </c>
      <c r="D10" s="21" t="inlineStr">
        <is>
          <t>AB</t>
        </is>
      </c>
      <c r="I10" s="21" t="inlineStr">
        <is>
          <t>Subcontractor</t>
        </is>
      </c>
      <c r="J10" s="21" t="inlineStr">
        <is>
          <t>6 Municipality submissions</t>
        </is>
      </c>
      <c r="M10" s="21" t="inlineStr">
        <is>
          <t>RTA</t>
        </is>
      </c>
      <c r="N10" s="21" t="inlineStr">
        <is>
          <t>Rejected</t>
        </is>
      </c>
      <c r="R10" s="21" t="inlineStr">
        <is>
          <t>5</t>
        </is>
      </c>
      <c r="V10" s="21" t="inlineStr">
        <is>
          <t>Other</t>
        </is>
      </c>
      <c r="W10" s="21" t="inlineStr">
        <is>
          <t>Subcontractor</t>
        </is>
      </c>
      <c r="AB10" s="21" t="inlineStr">
        <is>
          <t>Withdrawn</t>
        </is>
      </c>
      <c r="AC10" s="21" t="inlineStr">
        <is>
          <t>Site</t>
        </is>
      </c>
      <c r="AE10" s="21" t="inlineStr">
        <is>
          <t>Coordination</t>
        </is>
      </c>
      <c r="AG10" s="21" t="inlineStr">
        <is>
          <t>Rejected</t>
        </is>
      </c>
      <c r="AJ10" s="21" t="inlineStr">
        <is>
          <t>Keys and access cards</t>
        </is>
      </c>
      <c r="AN10" s="21" t="inlineStr">
        <is>
          <t>Internal L1</t>
        </is>
      </c>
    </row>
    <row r="11">
      <c r="A11" s="21" t="inlineStr">
        <is>
          <t>F</t>
        </is>
      </c>
      <c r="D11" s="21" t="inlineStr">
        <is>
          <t>TS</t>
        </is>
      </c>
      <c r="I11" s="21" t="inlineStr">
        <is>
          <t>Supplier</t>
        </is>
      </c>
      <c r="J11" s="21" t="inlineStr">
        <is>
          <t>7 Design approvals</t>
        </is>
      </c>
      <c r="M11" s="21" t="inlineStr">
        <is>
          <t>DMT municipality (ADM/AAM/DRM)</t>
        </is>
      </c>
      <c r="N11" s="21" t="inlineStr">
        <is>
          <t>Expired</t>
        </is>
      </c>
      <c r="R11" s="21" t="inlineStr">
        <is>
          <t>6</t>
        </is>
      </c>
      <c r="W11" s="21" t="inlineStr">
        <is>
          <t>Equipment</t>
        </is>
      </c>
      <c r="AC11" s="21" t="inlineStr">
        <is>
          <t>Internal</t>
        </is>
      </c>
      <c r="AG11" s="21" t="inlineStr">
        <is>
          <t>On hold</t>
        </is>
      </c>
      <c r="AJ11" s="21" t="inlineStr">
        <is>
          <t>Testing and commissioning</t>
        </is>
      </c>
      <c r="AN11" s="21" t="inlineStr">
        <is>
          <t>Internal L2</t>
        </is>
      </c>
    </row>
    <row r="12">
      <c r="A12" s="21" t="inlineStr">
        <is>
          <t>I</t>
        </is>
      </c>
      <c r="D12" s="21" t="inlineStr">
        <is>
          <t>DS</t>
        </is>
      </c>
      <c r="I12" s="21" t="inlineStr">
        <is>
          <t>Authority</t>
        </is>
      </c>
      <c r="J12" s="21" t="inlineStr">
        <is>
          <t>8 Construction</t>
        </is>
      </c>
      <c r="M12" s="21" t="inlineStr">
        <is>
          <t>DMT planning (UPC)</t>
        </is>
      </c>
      <c r="N12" s="21" t="inlineStr">
        <is>
          <t>Not applicable</t>
        </is>
      </c>
      <c r="R12" s="21" t="inlineStr">
        <is>
          <t>7</t>
        </is>
      </c>
      <c r="W12" s="21" t="inlineStr">
        <is>
          <t>Documentation</t>
        </is>
      </c>
      <c r="AJ12" s="21" t="inlineStr">
        <is>
          <t>Training record</t>
        </is>
      </c>
      <c r="AN12" s="21" t="inlineStr">
        <is>
          <t>Internal L3</t>
        </is>
      </c>
    </row>
    <row r="13">
      <c r="A13" s="21" t="inlineStr">
        <is>
          <t>C</t>
        </is>
      </c>
      <c r="J13" s="21" t="inlineStr">
        <is>
          <t>9 Completion</t>
        </is>
      </c>
      <c r="M13" s="21" t="inlineStr">
        <is>
          <t>DMT Estidama</t>
        </is>
      </c>
      <c r="W13" s="21" t="inlineStr">
        <is>
          <t>Other</t>
        </is>
      </c>
      <c r="AJ13" s="21" t="inlineStr">
        <is>
          <t>Authority completion certificate</t>
        </is>
      </c>
    </row>
    <row r="14">
      <c r="A14" s="21" t="inlineStr">
        <is>
          <t>G</t>
        </is>
      </c>
      <c r="M14" s="21" t="inlineStr">
        <is>
          <t>ITC Abu Dhabi</t>
        </is>
      </c>
      <c r="AJ14" s="21" t="inlineStr">
        <is>
          <t>Asset register / COBie</t>
        </is>
      </c>
    </row>
    <row r="15">
      <c r="A15" s="21" t="inlineStr">
        <is>
          <t>Q</t>
        </is>
      </c>
      <c r="M15" s="21" t="inlineStr">
        <is>
          <t>Abu Dhabi Civil Defence</t>
        </is>
      </c>
      <c r="AJ15" s="21" t="inlineStr">
        <is>
          <t>Decennial liability documents</t>
        </is>
      </c>
    </row>
    <row r="16">
      <c r="A16" s="21" t="inlineStr">
        <is>
          <t>W</t>
        </is>
      </c>
      <c r="M16" s="21" t="inlineStr">
        <is>
          <t>TAQA Distribution</t>
        </is>
      </c>
      <c r="AJ16" s="21" t="inlineStr">
        <is>
          <t>Snag list close-out</t>
        </is>
      </c>
    </row>
    <row r="17">
      <c r="A17" s="21" t="inlineStr">
        <is>
          <t>Z</t>
        </is>
      </c>
      <c r="M17" s="21" t="inlineStr">
        <is>
          <t>TAQA Water Solutions</t>
        </is>
      </c>
    </row>
    <row r="18">
      <c r="M18" s="21" t="inlineStr">
        <is>
          <t>Transco</t>
        </is>
      </c>
    </row>
    <row r="19">
      <c r="M19" s="21" t="inlineStr">
        <is>
          <t>EAD</t>
        </is>
      </c>
    </row>
    <row r="20">
      <c r="M20" s="21" t="inlineStr">
        <is>
          <t>AD Police</t>
        </is>
      </c>
    </row>
    <row r="21">
      <c r="M21" s="21" t="inlineStr">
        <is>
          <t>Etisalat (e&amp;)</t>
        </is>
      </c>
    </row>
    <row r="22">
      <c r="M22" s="21" t="inlineStr">
        <is>
          <t>du</t>
        </is>
      </c>
    </row>
    <row r="23">
      <c r="M23" s="21" t="inlineStr">
        <is>
          <t>Awqaf</t>
        </is>
      </c>
    </row>
    <row r="24">
      <c r="M24" s="21" t="inlineStr">
        <is>
          <t>Gas network operator</t>
        </is>
      </c>
    </row>
    <row r="25">
      <c r="M25" s="21" t="inlineStr">
        <is>
          <t>Master developer / landlord</t>
        </is>
      </c>
    </row>
    <row r="26">
      <c r="M26" s="21" t="inlineStr">
        <is>
          <t>Free zone authority</t>
        </is>
      </c>
    </row>
    <row r="27">
      <c r="M27" s="2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TRK-SUB Submittals register (material, shop drawing, method statement, subcontractor, sample, as-built)</dc:title>
  <dcterms:created xmlns:dcterms="http://purl.org/dc/terms/" xmlns:xsi="http://www.w3.org/2001/XMLSchema-instance" xsi:type="dcterms:W3CDTF">2026-11-05T13:56:25Z</dcterms:created>
  <dcterms:modified xmlns:dcterms="http://purl.org/dc/terms/" xmlns:xsi="http://www.w3.org/2001/XMLSchema-instance" xsi:type="dcterms:W3CDTF">2026-11-05T13:56:27Z</dcterms:modified>
</cp:coreProperties>
</file>