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Drawing register" sheetId="4" state="visible" r:id="rId4"/>
    <sheet xmlns:r="http://schemas.openxmlformats.org/officeDocument/2006/relationships" name="Transmittal log" sheetId="5" state="visible" r:id="rId5"/>
    <sheet xmlns:r="http://schemas.openxmlformats.org/officeDocument/2006/relationships" name="Lists" sheetId="6" state="visible" r:id="rId6"/>
  </sheets>
  <definedNames>
    <definedName name="PROJ">Settings!$B$5</definedName>
    <definedName name="CLIENT">Settings!$B$6</definedName>
    <definedName name="PROJNAME">Settings!$B$7</definedName>
    <definedName name="DATADATE">Settings!$B$8</definedName>
    <definedName name="WEEKEND">Settings!$B$9</definedName>
    <definedName name="TA_SUB">Settings!$B$10</definedName>
    <definedName name="TA_RFI">Settings!$B$11</definedName>
    <definedName name="TA_IR">Settings!$B$12</definedName>
    <definedName name="TA_SOR">Settings!$B$13</definedName>
    <definedName name="TA_NCR">Settings!$B$14</definedName>
    <definedName name="TA_SI">Settings!$B$15</definedName>
    <definedName name="TA_SVR">Settings!$B$16</definedName>
    <definedName name="TA_TRN">Settings!$B$17</definedName>
    <definedName name="TA_MOM">Settings!$B$18</definedName>
    <definedName name="TA_CMT">Settings!$B$19</definedName>
    <definedName name="TA_VO">Settings!$B$20</definedName>
    <definedName name="TA_NOC">Settings!$B$21</definedName>
    <definedName name="WARN_EXP">Settings!$B$22</definedName>
    <definedName name="CONTRACT_SUM">Settings!$B$23</definedName>
    <definedName name="HOL">Settings!$F$5:$F$40</definedName>
    <definedName name="L_ROLE">Lists!$A$5:$A$17</definedName>
    <definedName name="L_REVIEW">Lists!$B$5:$B$10</definedName>
    <definedName name="L_CLIENTDEC">Lists!$C$5:$C$7</definedName>
    <definedName name="L_SUBKIND">Lists!$D$5:$D$12</definedName>
    <definedName name="L_YN">Lists!$E$5:$E$6</definedName>
    <definedName name="L_YNT">Lists!$F$5:$F$7</definedName>
    <definedName name="L_PRIORITY">Lists!$G$5:$G$7</definedName>
    <definedName name="L_RFISTATUS">Lists!$H$5:$H$8</definedName>
    <definedName name="L_PARTY">Lists!$I$5:$I$12</definedName>
    <definedName name="L_NOCGROUP">Lists!$J$5:$J$13</definedName>
    <definedName name="L_GATE">Lists!$K$5:$K$9</definedName>
    <definedName name="L_JURIS">Lists!$L$5:$L$9</definedName>
    <definedName name="L_AUTHORITY">Lists!$M$5:$M$27</definedName>
    <definedName name="L_NOCSTATUS">Lists!$N$5:$N$12</definedName>
    <definedName name="L_RECSTATE">Lists!$O$5:$O$9</definedName>
    <definedName name="L_SUIT">Lists!$P$5:$P$9</definedName>
    <definedName name="L_CDE">Lists!$Q$5:$Q$8</definedName>
    <definedName name="L_STAGE">Lists!$R$5:$R$12</definedName>
    <definedName name="L_SISTATUS">Lists!$S$5:$S$9</definedName>
    <definedName name="L_IMPACT">Lists!$T$5:$T$7</definedName>
    <definedName name="L_NCRKIND">Lists!$U$5:$U$7</definedName>
    <definedName name="L_NCRREF">Lists!$V$5:$V$10</definedName>
    <definedName name="L_ROOT">Lists!$W$5:$W$13</definedName>
    <definedName name="L_SEV">Lists!$X$5:$X$6</definedName>
    <definedName name="L_AGREE">Lists!$Y$5:$Y$6</definedName>
    <definedName name="L_DECISION3">Lists!$Z$5:$Z$7</definedName>
    <definedName name="L_VOKIND">Lists!$AA$5:$AA$8</definedName>
    <definedName name="L_VOSTATUS">Lists!$AB$5:$AB$10</definedName>
    <definedName name="L_MTYPE">Lists!$AC$5:$AC$11</definedName>
    <definedName name="L_ACTSTATUS">Lists!$AD$5:$AD$9</definedName>
    <definedName name="L_DCNORIGIN">Lists!$AE$5:$AE$10</definedName>
    <definedName name="L_DCNDEC">Lists!$AF$5:$AF$8</definedName>
    <definedName name="L_DELSTATUS">Lists!$AG$5:$AG$11</definedName>
    <definedName name="L_IRKIND">Lists!$AH$5:$AH$6</definedName>
    <definedName name="L_HOLDPT">Lists!$AI$5:$AI$7</definedName>
    <definedName name="L_HOCAT">Lists!$AJ$5:$AJ$16</definedName>
    <definedName name="L_FORMAT">Lists!$AK$5:$AK$7</definedName>
    <definedName name="L_HOSTATUS">Lists!$AL$5:$AL$9</definedName>
    <definedName name="L_CMTLEVEL">Lists!$AM$5:$AM$9</definedName>
    <definedName name="L_REVIEWER">Lists!$AN$5:$AN$12</definedName>
    <definedName name="L_DISPO">Lists!$AO$5:$AO$7</definedName>
    <definedName name="L_OPENCLOSED">Lists!$AP$5:$AP$6</definedName>
    <definedName name="_xlnm._FilterDatabase" localSheetId="3" hidden="1">'Drawing register'!$A$5:$P$505</definedName>
    <definedName name="_xlnm.Print_Titles" localSheetId="3">'Drawing register'!$5:$5</definedName>
    <definedName name="_xlnm._FilterDatabase" localSheetId="4" hidden="1">'Transmittal log'!$A$5:$R$505</definedName>
    <definedName name="_xlnm.Print_Titles" localSheetId="4">'Transmittal log'!$5:$5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-mmm-yyyy"/>
    <numFmt numFmtId="165" formatCode="dd-mmm-yy"/>
    <numFmt numFmtId="166" formatCode="&quot;R&quot;00"/>
  </numFmts>
  <fonts count="10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  <font>
      <name val="Inter"/>
      <b val="1"/>
      <color rgb="00FFFFFF"/>
      <sz val="9"/>
    </font>
    <font>
      <name val="Inter"/>
      <sz val="9"/>
    </font>
    <font>
      <name val="Inter"/>
      <b val="1"/>
      <sz val="9"/>
    </font>
    <font>
      <name val="Inter"/>
      <b val="1"/>
      <color rgb="00111113"/>
      <sz val="9"/>
    </font>
  </fonts>
  <fills count="4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0" borderId="0" pivotButton="0" quotePrefix="0" xfId="0"/>
    <xf numFmtId="0" fontId="8" fillId="0" borderId="1" applyAlignment="1" pivotButton="0" quotePrefix="0" xfId="0">
      <alignment vertical="top" wrapText="1"/>
    </xf>
    <xf numFmtId="9" fontId="8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3" borderId="1" applyAlignment="1" pivotButton="0" quotePrefix="0" xfId="0">
      <alignment vertical="top" wrapText="1"/>
    </xf>
    <xf numFmtId="164" fontId="0" fillId="3" borderId="1" pivotButton="0" quotePrefix="0" xfId="0"/>
    <xf numFmtId="164" fontId="7" fillId="3" borderId="1" applyAlignment="1" pivotButton="0" quotePrefix="0" xfId="0">
      <alignment vertical="top" wrapText="1"/>
    </xf>
    <xf numFmtId="0" fontId="7" fillId="3" borderId="1" pivotButton="0" quotePrefix="0" xfId="0"/>
    <xf numFmtId="0" fontId="7" fillId="0" borderId="1" pivotButton="0" quotePrefix="0" xfId="0"/>
    <xf numFmtId="165" fontId="7" fillId="3" borderId="1" pivotButton="0" quotePrefix="0" xfId="0"/>
    <xf numFmtId="166" fontId="7" fillId="3" borderId="1" pivotButton="0" quotePrefix="0" xfId="0"/>
    <xf numFmtId="165" fontId="7" fillId="0" borderId="1" pivotButton="0" quotePrefix="0" xfId="0"/>
    <xf numFmtId="166" fontId="7" fillId="0" borderId="1" pivotButton="0" quotePrefix="0" xfId="0"/>
    <xf numFmtId="0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4F1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D5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90" customWidth="1" min="4" max="4"/>
  </cols>
  <sheetData>
    <row r="1">
      <c r="A1" s="1" t="inlineStr">
        <is>
          <t>TRK-DWG Drawing register and transmittal log</t>
        </is>
      </c>
    </row>
    <row r="2">
      <c r="A2" s="2" t="inlineStr">
        <is>
          <t>Drawing register: one row per container (drawing, model, report) with its latest issue computed from the transmittal log; transmittal log: one row per container per transmittal.</t>
        </is>
      </c>
    </row>
    <row r="8">
      <c r="A8" s="3" t="inlineStr">
        <is>
          <t>How to use</t>
        </is>
      </c>
    </row>
    <row r="9">
      <c r="A9" s="4" t="inlineStr">
        <is>
          <t>1. Save a copy into the project folder as a container named CLIENT-BBM-PROJ-ZZ-XX-SH-Z-NNNN.xlsx (O-DEC-177). Never work in this library copy.</t>
        </is>
      </c>
    </row>
    <row r="10">
      <c r="A10" s="4" t="inlineStr">
        <is>
          <t>2. Fill Settings first: project code, client code, holidays. Contract turnaround days replace the office defaults.</t>
        </is>
      </c>
    </row>
    <row r="11">
      <c r="A11" s="4" t="inlineStr">
        <is>
          <t>3. Type only in white cells. Grey cells are formulas (record ID, due date, ageing, overdue, current revision): do not overwrite them.</t>
        </is>
      </c>
    </row>
    <row r="12">
      <c r="A12" s="4" t="inlineStr">
        <is>
          <t>4. A resubmission is a new row with the same Seq and the next Rev; never overwrite a returned row (O-DEC-175).</t>
        </is>
      </c>
    </row>
    <row r="13">
      <c r="A13" s="4" t="inlineStr">
        <is>
          <t>5. Close a row only with its evidence link (signed form, transmittal or authority decision in the CDE); never delete a row: set it Void with a reason (O-DEC-179).</t>
        </is>
      </c>
    </row>
    <row r="14">
      <c r="A14" s="4" t="inlineStr">
        <is>
          <t>6. For a report, set Settings Data date to the report date, print the Dashboard to PDF and file it with the period and population (O-DEC-180).</t>
        </is>
      </c>
    </row>
    <row r="15">
      <c r="A15" s="4" t="inlineStr">
        <is>
          <t>7. Rules: BBM-STD-99 Project trackers and registers; BBM-STD-13 Architect of Record services; BBM-STD-97 QP-07/09/10 (04-DOCUMENTS).</t>
        </is>
      </c>
    </row>
    <row r="16">
      <c r="A16" s="4" t="inlineStr">
        <is>
          <t>Office form for each record: Project Transmittal; Transmittal Form (01-TRANSMITTAL-RFI).</t>
        </is>
      </c>
    </row>
    <row r="18">
      <c r="A18" s="5" t="inlineStr">
        <is>
          <t>Fields</t>
        </is>
      </c>
    </row>
    <row r="19">
      <c r="A19" s="6" t="inlineStr">
        <is>
          <t>Sheet</t>
        </is>
      </c>
      <c r="B19" s="6" t="inlineStr">
        <is>
          <t>Field</t>
        </is>
      </c>
      <c r="C19" s="6" t="inlineStr">
        <is>
          <t>Type</t>
        </is>
      </c>
      <c r="D19" s="6" t="inlineStr">
        <is>
          <t>Rule</t>
        </is>
      </c>
    </row>
    <row r="20">
      <c r="A20" s="7" t="inlineStr">
        <is>
          <t>Drawing register</t>
        </is>
      </c>
      <c r="B20" s="7" t="inlineStr">
        <is>
          <t>Container ID</t>
        </is>
      </c>
      <c r="C20" s="7" t="inlineStr">
        <is>
          <t>formula</t>
        </is>
      </c>
      <c r="D20" s="7" t="inlineStr">
        <is>
          <t>Formula: CLIENT-ORG-PROJ-VOLUME-LEVEL-TYPE-ROLE-NUMBER (BBM-STD-93 §2.2; ORG = BABOOM)</t>
        </is>
      </c>
    </row>
    <row r="21">
      <c r="A21" s="7" t="inlineStr">
        <is>
          <t>Drawing register</t>
        </is>
      </c>
      <c r="B21" s="7" t="inlineStr">
        <is>
          <t>VOLUME</t>
        </is>
      </c>
      <c r="C21" s="7" t="inlineStr">
        <is>
          <t>text</t>
        </is>
      </c>
      <c r="D21" s="7" t="inlineStr">
        <is>
          <t>ZZ, XX or 01-99</t>
        </is>
      </c>
    </row>
    <row r="22">
      <c r="A22" s="7" t="inlineStr">
        <is>
          <t>Drawing register</t>
        </is>
      </c>
      <c r="B22" s="7" t="inlineStr">
        <is>
          <t>LEVEL</t>
        </is>
      </c>
      <c r="C22" s="7" t="inlineStr">
        <is>
          <t>text</t>
        </is>
      </c>
      <c r="D22" s="7" t="inlineStr">
        <is>
          <t>ZZ, XX, GF, RF, 01-99, B1, M1</t>
        </is>
      </c>
    </row>
    <row r="23">
      <c r="A23" s="7" t="inlineStr">
        <is>
          <t>Drawing register</t>
        </is>
      </c>
      <c r="B23" s="7" t="inlineStr">
        <is>
          <t>TYPE</t>
        </is>
      </c>
      <c r="C23" s="7" t="inlineStr">
        <is>
          <t>text</t>
        </is>
      </c>
      <c r="D23" s="7" t="inlineStr">
        <is>
          <t>DR, M3, RP, SP … (BBM-STD-93 §2.2)</t>
        </is>
      </c>
    </row>
    <row r="24">
      <c r="A24" s="7" t="inlineStr">
        <is>
          <t>Drawing register</t>
        </is>
      </c>
      <c r="B24" s="7" t="inlineStr">
        <is>
          <t>ROLE</t>
        </is>
      </c>
      <c r="C24" s="7" t="inlineStr">
        <is>
          <t>list ROLE</t>
        </is>
      </c>
      <c r="D24" s="7" t="inlineStr">
        <is>
          <t>Discipline 1-letter ROLE (BBM-STD-93 §2)</t>
        </is>
      </c>
    </row>
    <row r="25">
      <c r="A25" s="7" t="inlineStr">
        <is>
          <t>Drawing register</t>
        </is>
      </c>
      <c r="B25" s="7" t="inlineStr">
        <is>
          <t>NUMBER</t>
        </is>
      </c>
      <c r="C25" s="7" t="inlineStr">
        <is>
          <t>num</t>
        </is>
      </c>
      <c r="D25" s="7" t="inlineStr">
        <is>
          <t>0001-9999, never reused</t>
        </is>
      </c>
    </row>
    <row r="26">
      <c r="A26" s="7" t="inlineStr">
        <is>
          <t>Drawing register</t>
        </is>
      </c>
      <c r="B26" s="7" t="inlineStr">
        <is>
          <t>Sheet number</t>
        </is>
      </c>
      <c r="C26" s="7" t="inlineStr">
        <is>
          <t>text</t>
        </is>
      </c>
      <c r="D26" s="7" t="inlineStr">
        <is>
          <t>DISC-CAT-INDEX</t>
        </is>
      </c>
    </row>
    <row r="27">
      <c r="A27" s="7" t="inlineStr">
        <is>
          <t>Drawing register</t>
        </is>
      </c>
      <c r="B27" s="7" t="inlineStr">
        <is>
          <t>Title</t>
        </is>
      </c>
      <c r="C27" s="7" t="inlineStr">
        <is>
          <t>text</t>
        </is>
      </c>
      <c r="D27" s="7" t="inlineStr"/>
    </row>
    <row r="28">
      <c r="A28" s="7" t="inlineStr">
        <is>
          <t>Drawing register</t>
        </is>
      </c>
      <c r="B28" s="7" t="inlineStr">
        <is>
          <t>Scale</t>
        </is>
      </c>
      <c r="C28" s="7" t="inlineStr">
        <is>
          <t>text</t>
        </is>
      </c>
      <c r="D28" s="7" t="inlineStr"/>
    </row>
    <row r="29">
      <c r="A29" s="7" t="inlineStr">
        <is>
          <t>Drawing register</t>
        </is>
      </c>
      <c r="B29" s="7" t="inlineStr">
        <is>
          <t>Size</t>
        </is>
      </c>
      <c r="C29" s="7" t="inlineStr">
        <is>
          <t>text</t>
        </is>
      </c>
      <c r="D29" s="7" t="inlineStr">
        <is>
          <t>A0-A4</t>
        </is>
      </c>
    </row>
    <row r="30">
      <c r="A30" s="7" t="inlineStr">
        <is>
          <t>Drawing register</t>
        </is>
      </c>
      <c r="B30" s="7" t="inlineStr">
        <is>
          <t>Stage</t>
        </is>
      </c>
      <c r="C30" s="7" t="inlineStr">
        <is>
          <t>list STAGE</t>
        </is>
      </c>
      <c r="D30" s="7" t="inlineStr">
        <is>
          <t>RIBA stage</t>
        </is>
      </c>
    </row>
    <row r="31">
      <c r="A31" s="7" t="inlineStr">
        <is>
          <t>Drawing register</t>
        </is>
      </c>
      <c r="B31" s="7" t="inlineStr">
        <is>
          <t>Latest issue</t>
        </is>
      </c>
      <c r="C31" s="7" t="inlineStr">
        <is>
          <t>formula</t>
        </is>
      </c>
      <c r="D31" s="7" t="inlineStr">
        <is>
          <t>Formula: latest transmittal date of this container</t>
        </is>
      </c>
    </row>
    <row r="32">
      <c r="A32" s="7" t="inlineStr">
        <is>
          <t>Drawing register</t>
        </is>
      </c>
      <c r="B32" s="7" t="inlineStr">
        <is>
          <t>Current rev</t>
        </is>
      </c>
      <c r="C32" s="7" t="inlineStr">
        <is>
          <t>formula</t>
        </is>
      </c>
      <c r="D32" s="7" t="inlineStr">
        <is>
          <t>Formula: highest revision issued (blank before the first issue or at R00)</t>
        </is>
      </c>
    </row>
    <row r="33">
      <c r="A33" s="7" t="inlineStr">
        <is>
          <t>Drawing register</t>
        </is>
      </c>
      <c r="B33" s="7" t="inlineStr">
        <is>
          <t>Issues</t>
        </is>
      </c>
      <c r="C33" s="7" t="inlineStr">
        <is>
          <t>formula</t>
        </is>
      </c>
      <c r="D33" s="7" t="inlineStr">
        <is>
          <t>Formula: number of issues</t>
        </is>
      </c>
    </row>
    <row r="34">
      <c r="A34" s="7" t="inlineStr">
        <is>
          <t>Drawing register</t>
        </is>
      </c>
      <c r="B34" s="7" t="inlineStr">
        <is>
          <t>CDE state</t>
        </is>
      </c>
      <c r="C34" s="7" t="inlineStr">
        <is>
          <t>list CDE</t>
        </is>
      </c>
      <c r="D34" s="7" t="inlineStr"/>
    </row>
    <row r="35">
      <c r="A35" s="7" t="inlineStr">
        <is>
          <t>Drawing register</t>
        </is>
      </c>
      <c r="B35" s="7" t="inlineStr">
        <is>
          <t>Remarks</t>
        </is>
      </c>
      <c r="C35" s="7" t="inlineStr">
        <is>
          <t>text</t>
        </is>
      </c>
      <c r="D35" s="7" t="inlineStr">
        <is>
          <t>Free text; "held: &lt;condition&gt;" when the office refuses to sign</t>
        </is>
      </c>
    </row>
    <row r="36">
      <c r="A36" s="7" t="inlineStr">
        <is>
          <t>Transmittal log</t>
        </is>
      </c>
      <c r="B36" s="7" t="inlineStr">
        <is>
          <t>Transmittal no</t>
        </is>
      </c>
      <c r="C36" s="7" t="inlineStr">
        <is>
          <t>formula</t>
        </is>
      </c>
      <c r="D36" s="7" t="inlineStr">
        <is>
          <t>Formula: PROJ-TRN-ROLE-NNNN (one number per transmittal)</t>
        </is>
      </c>
    </row>
    <row r="37">
      <c r="A37" s="7" t="inlineStr">
        <is>
          <t>Transmittal log</t>
        </is>
      </c>
      <c r="B37" s="7" t="inlineStr">
        <is>
          <t>ROLE</t>
        </is>
      </c>
      <c r="C37" s="7" t="inlineStr">
        <is>
          <t>list ROLE</t>
        </is>
      </c>
      <c r="D37" s="7" t="inlineStr">
        <is>
          <t>Discipline 1-letter ROLE (BBM-STD-93 §2)</t>
        </is>
      </c>
    </row>
    <row r="38">
      <c r="A38" s="7" t="inlineStr">
        <is>
          <t>Transmittal log</t>
        </is>
      </c>
      <c r="B38" s="7" t="inlineStr">
        <is>
          <t>Seq</t>
        </is>
      </c>
      <c r="C38" s="7" t="inlineStr">
        <is>
          <t>num</t>
        </is>
      </c>
      <c r="D38" s="7" t="inlineStr">
        <is>
          <t>Sequence per KIND and ROLE, from 1, never reused</t>
        </is>
      </c>
    </row>
    <row r="39">
      <c r="A39" s="7" t="inlineStr">
        <is>
          <t>Transmittal log</t>
        </is>
      </c>
      <c r="B39" s="7" t="inlineStr">
        <is>
          <t>Date</t>
        </is>
      </c>
      <c r="C39" s="7" t="inlineStr">
        <is>
          <t>date</t>
        </is>
      </c>
      <c r="D39" s="7" t="inlineStr">
        <is>
          <t>Issue date</t>
        </is>
      </c>
    </row>
    <row r="40">
      <c r="A40" s="7" t="inlineStr">
        <is>
          <t>Transmittal log</t>
        </is>
      </c>
      <c r="B40" s="7" t="inlineStr">
        <is>
          <t>To</t>
        </is>
      </c>
      <c r="C40" s="7" t="inlineStr">
        <is>
          <t>list PARTY</t>
        </is>
      </c>
      <c r="D40" s="7" t="inlineStr"/>
    </row>
    <row r="41">
      <c r="A41" s="7" t="inlineStr">
        <is>
          <t>Transmittal log</t>
        </is>
      </c>
      <c r="B41" s="7" t="inlineStr">
        <is>
          <t>Recipient</t>
        </is>
      </c>
      <c r="C41" s="7" t="inlineStr">
        <is>
          <t>text</t>
        </is>
      </c>
      <c r="D41" s="7" t="inlineStr">
        <is>
          <t>Organisation / person</t>
        </is>
      </c>
    </row>
    <row r="42">
      <c r="A42" s="7" t="inlineStr">
        <is>
          <t>Transmittal log</t>
        </is>
      </c>
      <c r="B42" s="7" t="inlineStr">
        <is>
          <t>Container ID</t>
        </is>
      </c>
      <c r="C42" s="7" t="inlineStr">
        <is>
          <t>text</t>
        </is>
      </c>
      <c r="D42" s="7" t="inlineStr">
        <is>
          <t>Copy from the drawing register (one row per container)</t>
        </is>
      </c>
    </row>
    <row r="43">
      <c r="A43" s="7" t="inlineStr">
        <is>
          <t>Transmittal log</t>
        </is>
      </c>
      <c r="B43" s="7" t="inlineStr">
        <is>
          <t>Rev</t>
        </is>
      </c>
      <c r="C43" s="7" t="inlineStr">
        <is>
          <t>rev</t>
        </is>
      </c>
      <c r="D43" s="7" t="inlineStr">
        <is>
          <t>Revision 0, 1, 2 … shown R00, R01; a resubmission is a new row with the next revision (O-DEC-175)</t>
        </is>
      </c>
    </row>
    <row r="44">
      <c r="A44" s="7" t="inlineStr">
        <is>
          <t>Transmittal log</t>
        </is>
      </c>
      <c r="B44" s="7" t="inlineStr">
        <is>
          <t>Suitability</t>
        </is>
      </c>
      <c r="C44" s="7" t="inlineStr">
        <is>
          <t>list SUIT</t>
        </is>
      </c>
      <c r="D44" s="7" t="inlineStr">
        <is>
          <t>BBM-STD-93 §3</t>
        </is>
      </c>
    </row>
    <row r="45">
      <c r="A45" s="7" t="inlineStr">
        <is>
          <t>Transmittal log</t>
        </is>
      </c>
      <c r="B45" s="7" t="inlineStr">
        <is>
          <t>Purpose</t>
        </is>
      </c>
      <c r="C45" s="7" t="inlineStr">
        <is>
          <t>text</t>
        </is>
      </c>
      <c r="D45" s="7" t="inlineStr">
        <is>
          <t>Approval, information, construction, tender, record</t>
        </is>
      </c>
    </row>
    <row r="46">
      <c r="A46" s="7" t="inlineStr">
        <is>
          <t>Transmittal log</t>
        </is>
      </c>
      <c r="B46" s="7" t="inlineStr">
        <is>
          <t>Format</t>
        </is>
      </c>
      <c r="C46" s="7" t="inlineStr">
        <is>
          <t>list FORMAT</t>
        </is>
      </c>
      <c r="D46" s="7" t="inlineStr"/>
    </row>
    <row r="47">
      <c r="A47" s="7" t="inlineStr">
        <is>
          <t>Transmittal log</t>
        </is>
      </c>
      <c r="B47" s="7" t="inlineStr">
        <is>
          <t>Approved by</t>
        </is>
      </c>
      <c r="C47" s="7" t="inlineStr">
        <is>
          <t>text</t>
        </is>
      </c>
      <c r="D47" s="7" t="inlineStr">
        <is>
          <t>Approval before sending (QP-10 §4)</t>
        </is>
      </c>
    </row>
    <row r="48">
      <c r="A48" s="7" t="inlineStr">
        <is>
          <t>Transmittal log</t>
        </is>
      </c>
      <c r="B48" s="7" t="inlineStr">
        <is>
          <t>Acknowledged</t>
        </is>
      </c>
      <c r="C48" s="7" t="inlineStr">
        <is>
          <t>date</t>
        </is>
      </c>
      <c r="D48" s="7" t="inlineStr">
        <is>
          <t>Receipt acknowledged</t>
        </is>
      </c>
    </row>
    <row r="49">
      <c r="A49" s="7" t="inlineStr">
        <is>
          <t>Transmittal log</t>
        </is>
      </c>
      <c r="B49" s="7" t="inlineStr">
        <is>
          <t>Due</t>
        </is>
      </c>
      <c r="C49" s="7" t="inlineStr">
        <is>
          <t>formula</t>
        </is>
      </c>
      <c r="D49" s="7" t="inlineStr">
        <is>
          <t>Formula: Date + TA_TRN working days (Settings weekend and holidays)</t>
        </is>
      </c>
    </row>
    <row r="50">
      <c r="A50" s="7" t="inlineStr">
        <is>
          <t>Transmittal log</t>
        </is>
      </c>
      <c r="B50" s="7" t="inlineStr">
        <is>
          <t>Overdue</t>
        </is>
      </c>
      <c r="C50" s="7" t="inlineStr">
        <is>
          <t>formula</t>
        </is>
      </c>
      <c r="D50" s="7" t="inlineStr">
        <is>
          <t>Formula: OVERDUE when no Acknowledged and the data date is past Due</t>
        </is>
      </c>
    </row>
    <row r="51">
      <c r="A51" s="7" t="inlineStr">
        <is>
          <t>Transmittal log</t>
        </is>
      </c>
      <c r="B51" s="7" t="inlineStr">
        <is>
          <t>On time</t>
        </is>
      </c>
      <c r="C51" s="7" t="inlineStr">
        <is>
          <t>formula</t>
        </is>
      </c>
      <c r="D51" s="7" t="inlineStr">
        <is>
          <t>Formula: Acknowledged on or before Due</t>
        </is>
      </c>
    </row>
    <row r="52">
      <c r="A52" s="7" t="inlineStr">
        <is>
          <t>Transmittal log</t>
        </is>
      </c>
      <c r="B52" s="7" t="inlineStr">
        <is>
          <t>Evidence (CDE link)</t>
        </is>
      </c>
      <c r="C52" s="7" t="inlineStr">
        <is>
          <t>text</t>
        </is>
      </c>
      <c r="D52" s="7" t="inlineStr">
        <is>
          <t>Link to the signed form, transmittal or decision; required to close (O-DEC-179)</t>
        </is>
      </c>
    </row>
    <row r="53">
      <c r="A53" s="7" t="inlineStr">
        <is>
          <t>Transmittal log</t>
        </is>
      </c>
      <c r="B53" s="7" t="inlineStr">
        <is>
          <t>Remarks</t>
        </is>
      </c>
      <c r="C53" s="7" t="inlineStr">
        <is>
          <t>text</t>
        </is>
      </c>
      <c r="D53" s="7" t="inlineStr">
        <is>
          <t>Free text; "held: &lt;condition&gt;" when the office refuses to sign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42" customWidth="1" min="3" max="3"/>
    <col width="3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TRK-DWG dashboard</t>
        </is>
      </c>
    </row>
    <row r="2">
      <c r="A2" s="2" t="inlineStr">
        <is>
          <t>Counts, ageing and KPIs from the register; every value is a formula (no data is typed here). "no data" = no population in the register.</t>
        </is>
      </c>
    </row>
    <row r="3">
      <c r="A3" s="8">
        <f>"Project: "&amp;PROJ&amp;"  "&amp;PROJNAME&amp;"   Data date: "&amp;TEXT(DATADATE,"dd-mmm-yyyy")</f>
        <v/>
      </c>
    </row>
    <row r="5">
      <c r="A5" s="6" t="inlineStr">
        <is>
          <t>Measure</t>
        </is>
      </c>
      <c r="B5" s="6" t="inlineStr">
        <is>
          <t>Value</t>
        </is>
      </c>
      <c r="C5" s="6" t="inlineStr">
        <is>
          <t>Rule</t>
        </is>
      </c>
    </row>
    <row r="6">
      <c r="A6" s="7" t="inlineStr">
        <is>
          <t>Records</t>
        </is>
      </c>
      <c r="B6" s="9">
        <f>COUNTIFS('Transmittal log'!$A$6:$A$505,"?*")</f>
        <v/>
      </c>
      <c r="C6" s="7" t="inlineStr">
        <is>
          <t>Rows with an ID</t>
        </is>
      </c>
    </row>
    <row r="7">
      <c r="A7" s="7" t="inlineStr">
        <is>
          <t>Suitability: SU-WIP</t>
        </is>
      </c>
      <c r="B7" s="9">
        <f>COUNTIFS('Transmittal log'!$I$6:$I$505,"SU-WIP")</f>
        <v/>
      </c>
      <c r="C7" s="7" t="inlineStr"/>
    </row>
    <row r="8">
      <c r="A8" s="7" t="inlineStr">
        <is>
          <t>Suitability: SU-COORD</t>
        </is>
      </c>
      <c r="B8" s="9">
        <f>COUNTIFS('Transmittal log'!$I$6:$I$505,"SU-COORD")</f>
        <v/>
      </c>
      <c r="C8" s="7" t="inlineStr"/>
    </row>
    <row r="9">
      <c r="A9" s="7" t="inlineStr">
        <is>
          <t>Suitability: SU-INFO</t>
        </is>
      </c>
      <c r="B9" s="9">
        <f>COUNTIFS('Transmittal log'!$I$6:$I$505,"SU-INFO")</f>
        <v/>
      </c>
      <c r="C9" s="7" t="inlineStr"/>
    </row>
    <row r="10">
      <c r="A10" s="7" t="inlineStr">
        <is>
          <t>Suitability: SU-REVIEW</t>
        </is>
      </c>
      <c r="B10" s="9">
        <f>COUNTIFS('Transmittal log'!$I$6:$I$505,"SU-REVIEW")</f>
        <v/>
      </c>
      <c r="C10" s="7" t="inlineStr"/>
    </row>
    <row r="11">
      <c r="A11" s="7" t="inlineStr">
        <is>
          <t>Suitability: SU-ISSUE</t>
        </is>
      </c>
      <c r="B11" s="9">
        <f>COUNTIFS('Transmittal log'!$I$6:$I$505,"SU-ISSUE")</f>
        <v/>
      </c>
      <c r="C11" s="7" t="inlineStr"/>
    </row>
    <row r="12">
      <c r="A12" s="7" t="inlineStr">
        <is>
          <t>Overdue now</t>
        </is>
      </c>
      <c r="B12" s="9">
        <f>COUNTIF('Transmittal log'!$O$6:$O$505,"OVERDUE")</f>
        <v/>
      </c>
      <c r="C12" s="7" t="inlineStr">
        <is>
          <t>Open and past due at the data date</t>
        </is>
      </c>
    </row>
    <row r="13">
      <c r="A13" s="7" t="inlineStr">
        <is>
          <t>Closed on time %</t>
        </is>
      </c>
      <c r="B13" s="10">
        <f>IFERROR(COUNTIF('Transmittal log'!$P$6:$P$505,"On time")/(COUNTIF('Transmittal log'!$P$6:$P$505,"On time")+COUNTIF('Transmittal log'!$P$6:$P$505,"Late")),"no data")</f>
        <v/>
      </c>
      <c r="C13" s="7" t="inlineStr">
        <is>
          <t>On time / closed</t>
        </is>
      </c>
    </row>
    <row r="15">
      <c r="A15" s="6" t="inlineStr">
        <is>
          <t>KPI (BBM-STD-98)</t>
        </is>
      </c>
      <c r="B15" s="6" t="inlineStr">
        <is>
          <t>Actual</t>
        </is>
      </c>
      <c r="C15" s="6" t="inlineStr">
        <is>
          <t>Target</t>
        </is>
      </c>
      <c r="D15" s="6" t="inlineStr">
        <is>
          <t>Indicator</t>
        </is>
      </c>
    </row>
    <row r="16">
      <c r="A16" s="7" t="inlineStr">
        <is>
          <t>K-DC-01</t>
        </is>
      </c>
      <c r="B16" s="10">
        <f>IFERROR(COUNTIF('Transmittal log'!$P$6:$P$505,"On time")/(COUNTIF('Transmittal log'!$P$6:$P$505,"On time")+COUNTIF('Transmittal log'!$P$6:$P$505,"Late")),"no data")</f>
        <v/>
      </c>
      <c r="C16" s="7" t="inlineStr">
        <is>
          <t>100%</t>
        </is>
      </c>
      <c r="D16" s="7" t="inlineStr">
        <is>
          <t>Transmittals acknowledged within the agreed time (proxy for complete issue records)</t>
        </is>
      </c>
    </row>
    <row r="18">
      <c r="A18" s="6" t="inlineStr">
        <is>
          <t>By discipline (ROLE)</t>
        </is>
      </c>
      <c r="B18" s="6" t="inlineStr">
        <is>
          <t>SU-WIP</t>
        </is>
      </c>
      <c r="C18" s="6" t="inlineStr">
        <is>
          <t>SU-COORD</t>
        </is>
      </c>
      <c r="D18" s="6" t="inlineStr">
        <is>
          <t>SU-INFO</t>
        </is>
      </c>
      <c r="E18" s="6" t="inlineStr">
        <is>
          <t>SU-REVIEW</t>
        </is>
      </c>
      <c r="F18" s="6" t="inlineStr">
        <is>
          <t>SU-ISSUE</t>
        </is>
      </c>
    </row>
    <row r="19">
      <c r="A19" s="7" t="inlineStr">
        <is>
          <t>A</t>
        </is>
      </c>
      <c r="B19" s="7">
        <f>COUNTIFS('Transmittal log'!$B$6:$B$505,"A",'Transmittal log'!$I$6:$I$505,"SU-WIP")</f>
        <v/>
      </c>
      <c r="C19" s="7">
        <f>COUNTIFS('Transmittal log'!$B$6:$B$505,"A",'Transmittal log'!$I$6:$I$505,"SU-COORD")</f>
        <v/>
      </c>
      <c r="D19" s="7">
        <f>COUNTIFS('Transmittal log'!$B$6:$B$505,"A",'Transmittal log'!$I$6:$I$505,"SU-INFO")</f>
        <v/>
      </c>
      <c r="E19" s="7">
        <f>COUNTIFS('Transmittal log'!$B$6:$B$505,"A",'Transmittal log'!$I$6:$I$505,"SU-REVIEW")</f>
        <v/>
      </c>
      <c r="F19" s="7">
        <f>COUNTIFS('Transmittal log'!$B$6:$B$505,"A",'Transmittal log'!$I$6:$I$505,"SU-ISSUE")</f>
        <v/>
      </c>
    </row>
    <row r="20">
      <c r="A20" s="7" t="inlineStr">
        <is>
          <t>S</t>
        </is>
      </c>
      <c r="B20" s="7">
        <f>COUNTIFS('Transmittal log'!$B$6:$B$505,"S",'Transmittal log'!$I$6:$I$505,"SU-WIP")</f>
        <v/>
      </c>
      <c r="C20" s="7">
        <f>COUNTIFS('Transmittal log'!$B$6:$B$505,"S",'Transmittal log'!$I$6:$I$505,"SU-COORD")</f>
        <v/>
      </c>
      <c r="D20" s="7">
        <f>COUNTIFS('Transmittal log'!$B$6:$B$505,"S",'Transmittal log'!$I$6:$I$505,"SU-INFO")</f>
        <v/>
      </c>
      <c r="E20" s="7">
        <f>COUNTIFS('Transmittal log'!$B$6:$B$505,"S",'Transmittal log'!$I$6:$I$505,"SU-REVIEW")</f>
        <v/>
      </c>
      <c r="F20" s="7">
        <f>COUNTIFS('Transmittal log'!$B$6:$B$505,"S",'Transmittal log'!$I$6:$I$505,"SU-ISSUE")</f>
        <v/>
      </c>
    </row>
    <row r="21">
      <c r="A21" s="7" t="inlineStr">
        <is>
          <t>M</t>
        </is>
      </c>
      <c r="B21" s="7">
        <f>COUNTIFS('Transmittal log'!$B$6:$B$505,"M",'Transmittal log'!$I$6:$I$505,"SU-WIP")</f>
        <v/>
      </c>
      <c r="C21" s="7">
        <f>COUNTIFS('Transmittal log'!$B$6:$B$505,"M",'Transmittal log'!$I$6:$I$505,"SU-COORD")</f>
        <v/>
      </c>
      <c r="D21" s="7">
        <f>COUNTIFS('Transmittal log'!$B$6:$B$505,"M",'Transmittal log'!$I$6:$I$505,"SU-INFO")</f>
        <v/>
      </c>
      <c r="E21" s="7">
        <f>COUNTIFS('Transmittal log'!$B$6:$B$505,"M",'Transmittal log'!$I$6:$I$505,"SU-REVIEW")</f>
        <v/>
      </c>
      <c r="F21" s="7">
        <f>COUNTIFS('Transmittal log'!$B$6:$B$505,"M",'Transmittal log'!$I$6:$I$505,"SU-ISSUE")</f>
        <v/>
      </c>
    </row>
    <row r="22">
      <c r="A22" s="7" t="inlineStr">
        <is>
          <t>E</t>
        </is>
      </c>
      <c r="B22" s="7">
        <f>COUNTIFS('Transmittal log'!$B$6:$B$505,"E",'Transmittal log'!$I$6:$I$505,"SU-WIP")</f>
        <v/>
      </c>
      <c r="C22" s="7">
        <f>COUNTIFS('Transmittal log'!$B$6:$B$505,"E",'Transmittal log'!$I$6:$I$505,"SU-COORD")</f>
        <v/>
      </c>
      <c r="D22" s="7">
        <f>COUNTIFS('Transmittal log'!$B$6:$B$505,"E",'Transmittal log'!$I$6:$I$505,"SU-INFO")</f>
        <v/>
      </c>
      <c r="E22" s="7">
        <f>COUNTIFS('Transmittal log'!$B$6:$B$505,"E",'Transmittal log'!$I$6:$I$505,"SU-REVIEW")</f>
        <v/>
      </c>
      <c r="F22" s="7">
        <f>COUNTIFS('Transmittal log'!$B$6:$B$505,"E",'Transmittal log'!$I$6:$I$505,"SU-ISSUE")</f>
        <v/>
      </c>
    </row>
    <row r="23">
      <c r="A23" s="7" t="inlineStr">
        <is>
          <t>L</t>
        </is>
      </c>
      <c r="B23" s="7">
        <f>COUNTIFS('Transmittal log'!$B$6:$B$505,"L",'Transmittal log'!$I$6:$I$505,"SU-WIP")</f>
        <v/>
      </c>
      <c r="C23" s="7">
        <f>COUNTIFS('Transmittal log'!$B$6:$B$505,"L",'Transmittal log'!$I$6:$I$505,"SU-COORD")</f>
        <v/>
      </c>
      <c r="D23" s="7">
        <f>COUNTIFS('Transmittal log'!$B$6:$B$505,"L",'Transmittal log'!$I$6:$I$505,"SU-INFO")</f>
        <v/>
      </c>
      <c r="E23" s="7">
        <f>COUNTIFS('Transmittal log'!$B$6:$B$505,"L",'Transmittal log'!$I$6:$I$505,"SU-REVIEW")</f>
        <v/>
      </c>
      <c r="F23" s="7">
        <f>COUNTIFS('Transmittal log'!$B$6:$B$505,"L",'Transmittal log'!$I$6:$I$505,"SU-ISSUE")</f>
        <v/>
      </c>
    </row>
    <row r="24">
      <c r="A24" s="7" t="inlineStr">
        <is>
          <t>P</t>
        </is>
      </c>
      <c r="B24" s="7">
        <f>COUNTIFS('Transmittal log'!$B$6:$B$505,"P",'Transmittal log'!$I$6:$I$505,"SU-WIP")</f>
        <v/>
      </c>
      <c r="C24" s="7">
        <f>COUNTIFS('Transmittal log'!$B$6:$B$505,"P",'Transmittal log'!$I$6:$I$505,"SU-COORD")</f>
        <v/>
      </c>
      <c r="D24" s="7">
        <f>COUNTIFS('Transmittal log'!$B$6:$B$505,"P",'Transmittal log'!$I$6:$I$505,"SU-INFO")</f>
        <v/>
      </c>
      <c r="E24" s="7">
        <f>COUNTIFS('Transmittal log'!$B$6:$B$505,"P",'Transmittal log'!$I$6:$I$505,"SU-REVIEW")</f>
        <v/>
      </c>
      <c r="F24" s="7">
        <f>COUNTIFS('Transmittal log'!$B$6:$B$505,"P",'Transmittal log'!$I$6:$I$505,"SU-ISSUE")</f>
        <v/>
      </c>
    </row>
    <row r="25">
      <c r="A25" s="7" t="inlineStr">
        <is>
          <t>F</t>
        </is>
      </c>
      <c r="B25" s="7">
        <f>COUNTIFS('Transmittal log'!$B$6:$B$505,"F",'Transmittal log'!$I$6:$I$505,"SU-WIP")</f>
        <v/>
      </c>
      <c r="C25" s="7">
        <f>COUNTIFS('Transmittal log'!$B$6:$B$505,"F",'Transmittal log'!$I$6:$I$505,"SU-COORD")</f>
        <v/>
      </c>
      <c r="D25" s="7">
        <f>COUNTIFS('Transmittal log'!$B$6:$B$505,"F",'Transmittal log'!$I$6:$I$505,"SU-INFO")</f>
        <v/>
      </c>
      <c r="E25" s="7">
        <f>COUNTIFS('Transmittal log'!$B$6:$B$505,"F",'Transmittal log'!$I$6:$I$505,"SU-REVIEW")</f>
        <v/>
      </c>
      <c r="F25" s="7">
        <f>COUNTIFS('Transmittal log'!$B$6:$B$505,"F",'Transmittal log'!$I$6:$I$505,"SU-ISSUE")</f>
        <v/>
      </c>
    </row>
    <row r="26">
      <c r="A26" s="7" t="inlineStr">
        <is>
          <t>I</t>
        </is>
      </c>
      <c r="B26" s="7">
        <f>COUNTIFS('Transmittal log'!$B$6:$B$505,"I",'Transmittal log'!$I$6:$I$505,"SU-WIP")</f>
        <v/>
      </c>
      <c r="C26" s="7">
        <f>COUNTIFS('Transmittal log'!$B$6:$B$505,"I",'Transmittal log'!$I$6:$I$505,"SU-COORD")</f>
        <v/>
      </c>
      <c r="D26" s="7">
        <f>COUNTIFS('Transmittal log'!$B$6:$B$505,"I",'Transmittal log'!$I$6:$I$505,"SU-INFO")</f>
        <v/>
      </c>
      <c r="E26" s="7">
        <f>COUNTIFS('Transmittal log'!$B$6:$B$505,"I",'Transmittal log'!$I$6:$I$505,"SU-REVIEW")</f>
        <v/>
      </c>
      <c r="F26" s="7">
        <f>COUNTIFS('Transmittal log'!$B$6:$B$505,"I",'Transmittal log'!$I$6:$I$505,"SU-ISSUE")</f>
        <v/>
      </c>
    </row>
    <row r="27">
      <c r="A27" s="7" t="inlineStr">
        <is>
          <t>C</t>
        </is>
      </c>
      <c r="B27" s="7">
        <f>COUNTIFS('Transmittal log'!$B$6:$B$505,"C",'Transmittal log'!$I$6:$I$505,"SU-WIP")</f>
        <v/>
      </c>
      <c r="C27" s="7">
        <f>COUNTIFS('Transmittal log'!$B$6:$B$505,"C",'Transmittal log'!$I$6:$I$505,"SU-COORD")</f>
        <v/>
      </c>
      <c r="D27" s="7">
        <f>COUNTIFS('Transmittal log'!$B$6:$B$505,"C",'Transmittal log'!$I$6:$I$505,"SU-INFO")</f>
        <v/>
      </c>
      <c r="E27" s="7">
        <f>COUNTIFS('Transmittal log'!$B$6:$B$505,"C",'Transmittal log'!$I$6:$I$505,"SU-REVIEW")</f>
        <v/>
      </c>
      <c r="F27" s="7">
        <f>COUNTIFS('Transmittal log'!$B$6:$B$505,"C",'Transmittal log'!$I$6:$I$505,"SU-ISSUE")</f>
        <v/>
      </c>
    </row>
    <row r="28">
      <c r="A28" s="7" t="inlineStr">
        <is>
          <t>G</t>
        </is>
      </c>
      <c r="B28" s="7">
        <f>COUNTIFS('Transmittal log'!$B$6:$B$505,"G",'Transmittal log'!$I$6:$I$505,"SU-WIP")</f>
        <v/>
      </c>
      <c r="C28" s="7">
        <f>COUNTIFS('Transmittal log'!$B$6:$B$505,"G",'Transmittal log'!$I$6:$I$505,"SU-COORD")</f>
        <v/>
      </c>
      <c r="D28" s="7">
        <f>COUNTIFS('Transmittal log'!$B$6:$B$505,"G",'Transmittal log'!$I$6:$I$505,"SU-INFO")</f>
        <v/>
      </c>
      <c r="E28" s="7">
        <f>COUNTIFS('Transmittal log'!$B$6:$B$505,"G",'Transmittal log'!$I$6:$I$505,"SU-REVIEW")</f>
        <v/>
      </c>
      <c r="F28" s="7">
        <f>COUNTIFS('Transmittal log'!$B$6:$B$505,"G",'Transmittal log'!$I$6:$I$505,"SU-ISSUE")</f>
        <v/>
      </c>
    </row>
    <row r="29">
      <c r="A29" s="7" t="inlineStr">
        <is>
          <t>Q</t>
        </is>
      </c>
      <c r="B29" s="7">
        <f>COUNTIFS('Transmittal log'!$B$6:$B$505,"Q",'Transmittal log'!$I$6:$I$505,"SU-WIP")</f>
        <v/>
      </c>
      <c r="C29" s="7">
        <f>COUNTIFS('Transmittal log'!$B$6:$B$505,"Q",'Transmittal log'!$I$6:$I$505,"SU-COORD")</f>
        <v/>
      </c>
      <c r="D29" s="7">
        <f>COUNTIFS('Transmittal log'!$B$6:$B$505,"Q",'Transmittal log'!$I$6:$I$505,"SU-INFO")</f>
        <v/>
      </c>
      <c r="E29" s="7">
        <f>COUNTIFS('Transmittal log'!$B$6:$B$505,"Q",'Transmittal log'!$I$6:$I$505,"SU-REVIEW")</f>
        <v/>
      </c>
      <c r="F29" s="7">
        <f>COUNTIFS('Transmittal log'!$B$6:$B$505,"Q",'Transmittal log'!$I$6:$I$505,"SU-ISSUE")</f>
        <v/>
      </c>
    </row>
    <row r="30">
      <c r="A30" s="7" t="inlineStr">
        <is>
          <t>W</t>
        </is>
      </c>
      <c r="B30" s="7">
        <f>COUNTIFS('Transmittal log'!$B$6:$B$505,"W",'Transmittal log'!$I$6:$I$505,"SU-WIP")</f>
        <v/>
      </c>
      <c r="C30" s="7">
        <f>COUNTIFS('Transmittal log'!$B$6:$B$505,"W",'Transmittal log'!$I$6:$I$505,"SU-COORD")</f>
        <v/>
      </c>
      <c r="D30" s="7">
        <f>COUNTIFS('Transmittal log'!$B$6:$B$505,"W",'Transmittal log'!$I$6:$I$505,"SU-INFO")</f>
        <v/>
      </c>
      <c r="E30" s="7">
        <f>COUNTIFS('Transmittal log'!$B$6:$B$505,"W",'Transmittal log'!$I$6:$I$505,"SU-REVIEW")</f>
        <v/>
      </c>
      <c r="F30" s="7">
        <f>COUNTIFS('Transmittal log'!$B$6:$B$505,"W",'Transmittal log'!$I$6:$I$505,"SU-ISSUE")</f>
        <v/>
      </c>
    </row>
    <row r="31">
      <c r="A31" s="7" t="inlineStr">
        <is>
          <t>Z</t>
        </is>
      </c>
      <c r="B31" s="7">
        <f>COUNTIFS('Transmittal log'!$B$6:$B$505,"Z",'Transmittal log'!$I$6:$I$505,"SU-WIP")</f>
        <v/>
      </c>
      <c r="C31" s="7">
        <f>COUNTIFS('Transmittal log'!$B$6:$B$505,"Z",'Transmittal log'!$I$6:$I$505,"SU-COORD")</f>
        <v/>
      </c>
      <c r="D31" s="7">
        <f>COUNTIFS('Transmittal log'!$B$6:$B$505,"Z",'Transmittal log'!$I$6:$I$505,"SU-INFO")</f>
        <v/>
      </c>
      <c r="E31" s="7">
        <f>COUNTIFS('Transmittal log'!$B$6:$B$505,"Z",'Transmittal log'!$I$6:$I$505,"SU-REVIEW")</f>
        <v/>
      </c>
      <c r="F31" s="7">
        <f>COUNTIFS('Transmittal log'!$B$6:$B$505,"Z",'Transmittal log'!$I$6:$I$505,"SU-ISSUE")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/>
  </sheetPr>
  <dimension ref="A1:F4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  <col width="2" customWidth="1" min="4" max="4"/>
    <col width="2" customWidth="1" min="5" max="5"/>
    <col width="18" customWidth="1" min="6" max="6"/>
  </cols>
  <sheetData>
    <row r="1">
      <c r="A1" s="1" t="inlineStr">
        <is>
          <t>Settings</t>
        </is>
      </c>
    </row>
    <row r="2">
      <c r="A2" s="2" t="inlineStr">
        <is>
          <t>Project codes, data date and turnaround days used by every formula. Contract values override the office defaults (O-DEC-176).</t>
        </is>
      </c>
    </row>
    <row r="4">
      <c r="A4" s="6" t="inlineStr">
        <is>
          <t>Setting</t>
        </is>
      </c>
      <c r="B4" s="6" t="inlineStr">
        <is>
          <t>Value</t>
        </is>
      </c>
      <c r="C4" s="6" t="inlineStr">
        <is>
          <t>Note</t>
        </is>
      </c>
      <c r="F4" s="11" t="inlineStr">
        <is>
          <t>Public holidays (one date per cell)</t>
        </is>
      </c>
    </row>
    <row r="5">
      <c r="A5" s="7" t="inlineStr">
        <is>
          <t>Project code (PROJ token, BBM-STD-93 §2.2)</t>
        </is>
      </c>
      <c r="B5" s="12" t="n"/>
      <c r="C5" s="7" t="inlineStr">
        <is>
          <t>Required. Used in every record ID</t>
        </is>
      </c>
      <c r="F5" s="13" t="n"/>
    </row>
    <row r="6">
      <c r="A6" s="7" t="inlineStr">
        <is>
          <t>Client code (CLIENT token)</t>
        </is>
      </c>
      <c r="B6" s="12" t="n"/>
      <c r="C6" s="7" t="inlineStr"/>
      <c r="F6" s="13" t="n"/>
    </row>
    <row r="7">
      <c r="A7" s="7" t="inlineStr">
        <is>
          <t>Project title</t>
        </is>
      </c>
      <c r="B7" s="12" t="n"/>
      <c r="C7" s="7" t="inlineStr">
        <is>
          <t>Shown on the dashboard only</t>
        </is>
      </c>
      <c r="F7" s="13" t="n"/>
    </row>
    <row r="8">
      <c r="A8" s="7" t="inlineStr">
        <is>
          <t>Data date (ageing computed to this date)</t>
        </is>
      </c>
      <c r="B8" s="14">
        <f>TODAY()</f>
        <v/>
      </c>
      <c r="C8" s="7" t="inlineStr">
        <is>
          <t>Overwrite with a fixed date for a reported snapshot (O-DEC-180)</t>
        </is>
      </c>
      <c r="F8" s="13" t="n"/>
    </row>
    <row r="9">
      <c r="A9" s="7" t="inlineStr">
        <is>
          <t>Weekend code for working days (1 = Saturday + Sunday)</t>
        </is>
      </c>
      <c r="B9" s="12" t="n">
        <v>1</v>
      </c>
      <c r="C9" s="7" t="inlineStr">
        <is>
          <t>Excel WORKDAY.INTL weekend code</t>
        </is>
      </c>
      <c r="F9" s="13" t="n"/>
    </row>
    <row r="10">
      <c r="A10" s="7" t="inlineStr">
        <is>
          <t>Submittal review, calendar days</t>
        </is>
      </c>
      <c r="B10" s="12" t="n">
        <v>14</v>
      </c>
      <c r="C10" s="7" t="inlineStr">
        <is>
          <t>O-DEC-176; contract value governs (FIDIC 2017: 21 days)</t>
        </is>
      </c>
      <c r="F10" s="13" t="n"/>
    </row>
    <row r="11">
      <c r="A11" s="7" t="inlineStr">
        <is>
          <t>RFI answer, calendar days</t>
        </is>
      </c>
      <c r="B11" s="12" t="n">
        <v>7</v>
      </c>
      <c r="C11" s="7" t="inlineStr">
        <is>
          <t>O-DEC-176; KPI K-SV-03</t>
        </is>
      </c>
      <c r="F11" s="13" t="n"/>
    </row>
    <row r="12">
      <c r="A12" s="7" t="inlineStr">
        <is>
          <t>Inspection request notice, working days</t>
        </is>
      </c>
      <c r="B12" s="12" t="n">
        <v>1</v>
      </c>
      <c r="C12" s="7" t="inlineStr">
        <is>
          <t>O-DEC-176</t>
        </is>
      </c>
      <c r="F12" s="13" t="n"/>
    </row>
    <row r="13">
      <c r="A13" s="7" t="inlineStr">
        <is>
          <t>SOR / field observation response, working days</t>
        </is>
      </c>
      <c r="B13" s="12" t="n">
        <v>3</v>
      </c>
      <c r="C13" s="7" t="inlineStr">
        <is>
          <t>Office SOR form: then converted to NCR</t>
        </is>
      </c>
      <c r="F13" s="13" t="n"/>
    </row>
    <row r="14">
      <c r="A14" s="7" t="inlineStr">
        <is>
          <t>NCR close-out, calendar days</t>
        </is>
      </c>
      <c r="B14" s="12" t="n">
        <v>14</v>
      </c>
      <c r="C14" s="7" t="inlineStr">
        <is>
          <t>Office NCR log practice</t>
        </is>
      </c>
      <c r="F14" s="13" t="n"/>
    </row>
    <row r="15">
      <c r="A15" s="7" t="inlineStr">
        <is>
          <t>Site instruction acknowledgement, working days</t>
        </is>
      </c>
      <c r="B15" s="12" t="n">
        <v>2</v>
      </c>
      <c r="C15" s="7" t="inlineStr">
        <is>
          <t>O-DEC-176</t>
        </is>
      </c>
      <c r="F15" s="13" t="n"/>
    </row>
    <row r="16">
      <c r="A16" s="7" t="inlineStr">
        <is>
          <t>Site visit report issue, working days</t>
        </is>
      </c>
      <c r="B16" s="12" t="n">
        <v>2</v>
      </c>
      <c r="C16" s="7" t="inlineStr">
        <is>
          <t>O-DEC-152; KPI K-SV-01</t>
        </is>
      </c>
      <c r="F16" s="13" t="n"/>
    </row>
    <row r="17">
      <c r="A17" s="7" t="inlineStr">
        <is>
          <t>Transmittal acknowledgement, working days</t>
        </is>
      </c>
      <c r="B17" s="12" t="n">
        <v>2</v>
      </c>
      <c r="C17" s="7" t="inlineStr">
        <is>
          <t>QP-10</t>
        </is>
      </c>
      <c r="F17" s="13" t="n"/>
    </row>
    <row r="18">
      <c r="A18" s="7" t="inlineStr">
        <is>
          <t>Minutes issue, working days</t>
        </is>
      </c>
      <c r="B18" s="12" t="n">
        <v>2</v>
      </c>
      <c r="C18" s="7" t="inlineStr">
        <is>
          <t>O-DEC-176</t>
        </is>
      </c>
      <c r="F18" s="13" t="n"/>
    </row>
    <row r="19">
      <c r="A19" s="7" t="inlineStr">
        <is>
          <t>Review comment response, working days</t>
        </is>
      </c>
      <c r="B19" s="12" t="n">
        <v>10</v>
      </c>
      <c r="C19" s="7" t="inlineStr">
        <is>
          <t>O-DEC-176; KPI K-DR-02</t>
        </is>
      </c>
      <c r="F19" s="13" t="n"/>
    </row>
    <row r="20">
      <c r="A20" s="7" t="inlineStr">
        <is>
          <t>Variation evaluation, calendar days</t>
        </is>
      </c>
      <c r="B20" s="12" t="n">
        <v>14</v>
      </c>
      <c r="C20" s="7" t="inlineStr">
        <is>
          <t>From a complete proposal</t>
        </is>
      </c>
      <c r="F20" s="13" t="n"/>
    </row>
    <row r="21">
      <c r="A21" s="7" t="inlineStr">
        <is>
          <t>Authority decision when a row gives none, calendar days</t>
        </is>
      </c>
      <c r="B21" s="12" t="n">
        <v>14</v>
      </c>
      <c r="C21" s="7" t="inlineStr">
        <is>
          <t>Enter the authority service time per row where known</t>
        </is>
      </c>
      <c r="F21" s="13" t="n"/>
    </row>
    <row r="22">
      <c r="A22" s="7" t="inlineStr">
        <is>
          <t>Warn before NOC or warranty expiry, days</t>
        </is>
      </c>
      <c r="B22" s="12" t="n">
        <v>30</v>
      </c>
      <c r="C22" s="7" t="inlineStr"/>
      <c r="F22" s="13" t="n"/>
    </row>
    <row r="23">
      <c r="A23" s="7" t="inlineStr">
        <is>
          <t>Contract sum (variation % of contract)</t>
        </is>
      </c>
      <c r="B23" s="12" t="n"/>
      <c r="C23" s="7" t="inlineStr">
        <is>
          <t>Currency of the contract</t>
        </is>
      </c>
      <c r="F23" s="13" t="n"/>
    </row>
    <row r="24">
      <c r="F24" s="13" t="n"/>
    </row>
    <row r="25">
      <c r="F25" s="13" t="n"/>
    </row>
    <row r="26">
      <c r="F26" s="13" t="n"/>
    </row>
    <row r="27">
      <c r="F27" s="13" t="n"/>
    </row>
    <row r="28">
      <c r="F28" s="13" t="n"/>
    </row>
    <row r="29">
      <c r="F29" s="13" t="n"/>
    </row>
    <row r="30">
      <c r="F30" s="13" t="n"/>
    </row>
    <row r="31">
      <c r="F31" s="13" t="n"/>
    </row>
    <row r="32">
      <c r="F32" s="13" t="n"/>
    </row>
    <row r="33">
      <c r="F33" s="13" t="n"/>
    </row>
    <row r="34">
      <c r="F34" s="13" t="n"/>
    </row>
    <row r="35">
      <c r="F35" s="13" t="n"/>
    </row>
    <row r="36">
      <c r="F36" s="13" t="n"/>
    </row>
    <row r="37">
      <c r="F37" s="13" t="n"/>
    </row>
    <row r="38">
      <c r="F38" s="13" t="n"/>
    </row>
    <row r="39">
      <c r="F39" s="13" t="n"/>
    </row>
    <row r="40">
      <c r="F40" s="1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P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8" customWidth="1" min="2" max="2"/>
    <col width="7" customWidth="1" min="3" max="3"/>
    <col width="6" customWidth="1" min="4" max="4"/>
    <col width="7" customWidth="1" min="5" max="5"/>
    <col width="8" customWidth="1" min="6" max="6"/>
    <col width="12" customWidth="1" min="7" max="7"/>
    <col width="36" customWidth="1" min="8" max="8"/>
    <col width="8" customWidth="1" min="9" max="9"/>
    <col width="6" customWidth="1" min="10" max="10"/>
    <col width="6" customWidth="1" min="11" max="11"/>
    <col width="11" customWidth="1" min="12" max="12"/>
    <col width="8" customWidth="1" min="13" max="13"/>
    <col width="7" customWidth="1" min="14" max="14"/>
    <col width="10" customWidth="1" min="15" max="15"/>
    <col width="30" customWidth="1" min="16" max="16"/>
  </cols>
  <sheetData>
    <row r="1">
      <c r="A1" s="1" t="inlineStr">
        <is>
          <t>TRK-DWG Drawing register</t>
        </is>
      </c>
    </row>
    <row r="2">
      <c r="A2" s="2" t="inlineStr">
        <is>
          <t>Drawing register: one row per container (drawing, model, report) with its latest issue computed from the transmittal log; transmittal log: one row per container per transmittal.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Container ID</t>
        </is>
      </c>
      <c r="B5" s="6" t="inlineStr">
        <is>
          <t>VOLUME</t>
        </is>
      </c>
      <c r="C5" s="6" t="inlineStr">
        <is>
          <t>LEVEL</t>
        </is>
      </c>
      <c r="D5" s="6" t="inlineStr">
        <is>
          <t>TYPE</t>
        </is>
      </c>
      <c r="E5" s="6" t="inlineStr">
        <is>
          <t>ROLE</t>
        </is>
      </c>
      <c r="F5" s="6" t="inlineStr">
        <is>
          <t>NUMBER</t>
        </is>
      </c>
      <c r="G5" s="6" t="inlineStr">
        <is>
          <t>Sheet number</t>
        </is>
      </c>
      <c r="H5" s="6" t="inlineStr">
        <is>
          <t>Title</t>
        </is>
      </c>
      <c r="I5" s="6" t="inlineStr">
        <is>
          <t>Scale</t>
        </is>
      </c>
      <c r="J5" s="6" t="inlineStr">
        <is>
          <t>Size</t>
        </is>
      </c>
      <c r="K5" s="6" t="inlineStr">
        <is>
          <t>Stage</t>
        </is>
      </c>
      <c r="L5" s="6" t="inlineStr">
        <is>
          <t>Latest issue</t>
        </is>
      </c>
      <c r="M5" s="6" t="inlineStr">
        <is>
          <t>Current rev</t>
        </is>
      </c>
      <c r="N5" s="6" t="inlineStr">
        <is>
          <t>Issues</t>
        </is>
      </c>
      <c r="O5" s="6" t="inlineStr">
        <is>
          <t>CDE state</t>
        </is>
      </c>
      <c r="P5" s="6" t="inlineStr">
        <is>
          <t>Remarks</t>
        </is>
      </c>
    </row>
    <row r="6">
      <c r="A6" s="15">
        <f>IF(F6="","",CLIENT&amp;"-BBM-"&amp;PROJ&amp;"-"&amp;B6&amp;"-"&amp;C6&amp;"-"&amp;D6&amp;"-"&amp;E6&amp;"-"&amp;TEXT(F6,"0000"))</f>
        <v/>
      </c>
      <c r="B6" s="16" t="n"/>
      <c r="C6" s="16" t="n"/>
      <c r="D6" s="16" t="n"/>
      <c r="E6" s="16" t="n"/>
      <c r="F6" s="16" t="n"/>
      <c r="G6" s="16" t="n"/>
      <c r="H6" s="16" t="n"/>
      <c r="I6" s="16" t="n"/>
      <c r="J6" s="16" t="n"/>
      <c r="K6" s="16" t="n"/>
      <c r="L6" s="17">
        <f>IF(A6="","",IFERROR(1/(1/_xlfn.MAXIFS('Transmittal log'!$D$6:$D$505,'Transmittal log'!$G$6:$G$505,A6)),""))</f>
        <v/>
      </c>
      <c r="M6" s="18">
        <f>IF(A6="","",IFERROR(1/(1/_xlfn.MAXIFS('Transmittal log'!$H$6:$H$505,'Transmittal log'!$G$6:$G$505,A6)),""))</f>
        <v/>
      </c>
      <c r="N6" s="15">
        <f>IF(A6="","",COUNTIF('Transmittal log'!$G$6:$G$505,A6))</f>
        <v/>
      </c>
      <c r="O6" s="16" t="n"/>
      <c r="P6" s="16" t="n"/>
    </row>
    <row r="7">
      <c r="A7" s="15">
        <f>IF(F7="","",CLIENT&amp;"-BBM-"&amp;PROJ&amp;"-"&amp;B7&amp;"-"&amp;C7&amp;"-"&amp;D7&amp;"-"&amp;E7&amp;"-"&amp;TEXT(F7,"0000"))</f>
        <v/>
      </c>
      <c r="B7" s="16" t="n"/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  <c r="L7" s="17">
        <f>IF(A7="","",IFERROR(1/(1/_xlfn.MAXIFS('Transmittal log'!$D$6:$D$505,'Transmittal log'!$G$6:$G$505,A7)),""))</f>
        <v/>
      </c>
      <c r="M7" s="18">
        <f>IF(A7="","",IFERROR(1/(1/_xlfn.MAXIFS('Transmittal log'!$H$6:$H$505,'Transmittal log'!$G$6:$G$505,A7)),""))</f>
        <v/>
      </c>
      <c r="N7" s="15">
        <f>IF(A7="","",COUNTIF('Transmittal log'!$G$6:$G$505,A7))</f>
        <v/>
      </c>
      <c r="O7" s="16" t="n"/>
      <c r="P7" s="16" t="n"/>
    </row>
    <row r="8">
      <c r="A8" s="15">
        <f>IF(F8="","",CLIENT&amp;"-BBM-"&amp;PROJ&amp;"-"&amp;B8&amp;"-"&amp;C8&amp;"-"&amp;D8&amp;"-"&amp;E8&amp;"-"&amp;TEXT(F8,"0000"))</f>
        <v/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7">
        <f>IF(A8="","",IFERROR(1/(1/_xlfn.MAXIFS('Transmittal log'!$D$6:$D$505,'Transmittal log'!$G$6:$G$505,A8)),""))</f>
        <v/>
      </c>
      <c r="M8" s="18">
        <f>IF(A8="","",IFERROR(1/(1/_xlfn.MAXIFS('Transmittal log'!$H$6:$H$505,'Transmittal log'!$G$6:$G$505,A8)),""))</f>
        <v/>
      </c>
      <c r="N8" s="15">
        <f>IF(A8="","",COUNTIF('Transmittal log'!$G$6:$G$505,A8))</f>
        <v/>
      </c>
      <c r="O8" s="16" t="n"/>
      <c r="P8" s="16" t="n"/>
    </row>
    <row r="9">
      <c r="A9" s="15">
        <f>IF(F9="","",CLIENT&amp;"-BBM-"&amp;PROJ&amp;"-"&amp;B9&amp;"-"&amp;C9&amp;"-"&amp;D9&amp;"-"&amp;E9&amp;"-"&amp;TEXT(F9,"0000"))</f>
        <v/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7">
        <f>IF(A9="","",IFERROR(1/(1/_xlfn.MAXIFS('Transmittal log'!$D$6:$D$505,'Transmittal log'!$G$6:$G$505,A9)),""))</f>
        <v/>
      </c>
      <c r="M9" s="18">
        <f>IF(A9="","",IFERROR(1/(1/_xlfn.MAXIFS('Transmittal log'!$H$6:$H$505,'Transmittal log'!$G$6:$G$505,A9)),""))</f>
        <v/>
      </c>
      <c r="N9" s="15">
        <f>IF(A9="","",COUNTIF('Transmittal log'!$G$6:$G$505,A9))</f>
        <v/>
      </c>
      <c r="O9" s="16" t="n"/>
      <c r="P9" s="16" t="n"/>
    </row>
    <row r="10">
      <c r="A10" s="15">
        <f>IF(F10="","",CLIENT&amp;"-BBM-"&amp;PROJ&amp;"-"&amp;B10&amp;"-"&amp;C10&amp;"-"&amp;D10&amp;"-"&amp;E10&amp;"-"&amp;TEXT(F10,"0000"))</f>
        <v/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7">
        <f>IF(A10="","",IFERROR(1/(1/_xlfn.MAXIFS('Transmittal log'!$D$6:$D$505,'Transmittal log'!$G$6:$G$505,A10)),""))</f>
        <v/>
      </c>
      <c r="M10" s="18">
        <f>IF(A10="","",IFERROR(1/(1/_xlfn.MAXIFS('Transmittal log'!$H$6:$H$505,'Transmittal log'!$G$6:$G$505,A10)),""))</f>
        <v/>
      </c>
      <c r="N10" s="15">
        <f>IF(A10="","",COUNTIF('Transmittal log'!$G$6:$G$505,A10))</f>
        <v/>
      </c>
      <c r="O10" s="16" t="n"/>
      <c r="P10" s="16" t="n"/>
    </row>
    <row r="11">
      <c r="A11" s="15">
        <f>IF(F11="","",CLIENT&amp;"-BBM-"&amp;PROJ&amp;"-"&amp;B11&amp;"-"&amp;C11&amp;"-"&amp;D11&amp;"-"&amp;E11&amp;"-"&amp;TEXT(F11,"0000"))</f>
        <v/>
      </c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7">
        <f>IF(A11="","",IFERROR(1/(1/_xlfn.MAXIFS('Transmittal log'!$D$6:$D$505,'Transmittal log'!$G$6:$G$505,A11)),""))</f>
        <v/>
      </c>
      <c r="M11" s="18">
        <f>IF(A11="","",IFERROR(1/(1/_xlfn.MAXIFS('Transmittal log'!$H$6:$H$505,'Transmittal log'!$G$6:$G$505,A11)),""))</f>
        <v/>
      </c>
      <c r="N11" s="15">
        <f>IF(A11="","",COUNTIF('Transmittal log'!$G$6:$G$505,A11))</f>
        <v/>
      </c>
      <c r="O11" s="16" t="n"/>
      <c r="P11" s="16" t="n"/>
    </row>
    <row r="12">
      <c r="A12" s="15">
        <f>IF(F12="","",CLIENT&amp;"-BBM-"&amp;PROJ&amp;"-"&amp;B12&amp;"-"&amp;C12&amp;"-"&amp;D12&amp;"-"&amp;E12&amp;"-"&amp;TEXT(F12,"0000"))</f>
        <v/>
      </c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7">
        <f>IF(A12="","",IFERROR(1/(1/_xlfn.MAXIFS('Transmittal log'!$D$6:$D$505,'Transmittal log'!$G$6:$G$505,A12)),""))</f>
        <v/>
      </c>
      <c r="M12" s="18">
        <f>IF(A12="","",IFERROR(1/(1/_xlfn.MAXIFS('Transmittal log'!$H$6:$H$505,'Transmittal log'!$G$6:$G$505,A12)),""))</f>
        <v/>
      </c>
      <c r="N12" s="15">
        <f>IF(A12="","",COUNTIF('Transmittal log'!$G$6:$G$505,A12))</f>
        <v/>
      </c>
      <c r="O12" s="16" t="n"/>
      <c r="P12" s="16" t="n"/>
    </row>
    <row r="13">
      <c r="A13" s="15">
        <f>IF(F13="","",CLIENT&amp;"-BBM-"&amp;PROJ&amp;"-"&amp;B13&amp;"-"&amp;C13&amp;"-"&amp;D13&amp;"-"&amp;E13&amp;"-"&amp;TEXT(F13,"0000"))</f>
        <v/>
      </c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7">
        <f>IF(A13="","",IFERROR(1/(1/_xlfn.MAXIFS('Transmittal log'!$D$6:$D$505,'Transmittal log'!$G$6:$G$505,A13)),""))</f>
        <v/>
      </c>
      <c r="M13" s="18">
        <f>IF(A13="","",IFERROR(1/(1/_xlfn.MAXIFS('Transmittal log'!$H$6:$H$505,'Transmittal log'!$G$6:$G$505,A13)),""))</f>
        <v/>
      </c>
      <c r="N13" s="15">
        <f>IF(A13="","",COUNTIF('Transmittal log'!$G$6:$G$505,A13))</f>
        <v/>
      </c>
      <c r="O13" s="16" t="n"/>
      <c r="P13" s="16" t="n"/>
    </row>
    <row r="14">
      <c r="A14" s="15">
        <f>IF(F14="","",CLIENT&amp;"-BBM-"&amp;PROJ&amp;"-"&amp;B14&amp;"-"&amp;C14&amp;"-"&amp;D14&amp;"-"&amp;E14&amp;"-"&amp;TEXT(F14,"0000"))</f>
        <v/>
      </c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7">
        <f>IF(A14="","",IFERROR(1/(1/_xlfn.MAXIFS('Transmittal log'!$D$6:$D$505,'Transmittal log'!$G$6:$G$505,A14)),""))</f>
        <v/>
      </c>
      <c r="M14" s="18">
        <f>IF(A14="","",IFERROR(1/(1/_xlfn.MAXIFS('Transmittal log'!$H$6:$H$505,'Transmittal log'!$G$6:$G$505,A14)),""))</f>
        <v/>
      </c>
      <c r="N14" s="15">
        <f>IF(A14="","",COUNTIF('Transmittal log'!$G$6:$G$505,A14))</f>
        <v/>
      </c>
      <c r="O14" s="16" t="n"/>
      <c r="P14" s="16" t="n"/>
    </row>
    <row r="15">
      <c r="A15" s="15">
        <f>IF(F15="","",CLIENT&amp;"-BBM-"&amp;PROJ&amp;"-"&amp;B15&amp;"-"&amp;C15&amp;"-"&amp;D15&amp;"-"&amp;E15&amp;"-"&amp;TEXT(F15,"0000"))</f>
        <v/>
      </c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7">
        <f>IF(A15="","",IFERROR(1/(1/_xlfn.MAXIFS('Transmittal log'!$D$6:$D$505,'Transmittal log'!$G$6:$G$505,A15)),""))</f>
        <v/>
      </c>
      <c r="M15" s="18">
        <f>IF(A15="","",IFERROR(1/(1/_xlfn.MAXIFS('Transmittal log'!$H$6:$H$505,'Transmittal log'!$G$6:$G$505,A15)),""))</f>
        <v/>
      </c>
      <c r="N15" s="15">
        <f>IF(A15="","",COUNTIF('Transmittal log'!$G$6:$G$505,A15))</f>
        <v/>
      </c>
      <c r="O15" s="16" t="n"/>
      <c r="P15" s="16" t="n"/>
    </row>
    <row r="16">
      <c r="A16" s="15">
        <f>IF(F16="","",CLIENT&amp;"-BBM-"&amp;PROJ&amp;"-"&amp;B16&amp;"-"&amp;C16&amp;"-"&amp;D16&amp;"-"&amp;E16&amp;"-"&amp;TEXT(F16,"0000"))</f>
        <v/>
      </c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7">
        <f>IF(A16="","",IFERROR(1/(1/_xlfn.MAXIFS('Transmittal log'!$D$6:$D$505,'Transmittal log'!$G$6:$G$505,A16)),""))</f>
        <v/>
      </c>
      <c r="M16" s="18">
        <f>IF(A16="","",IFERROR(1/(1/_xlfn.MAXIFS('Transmittal log'!$H$6:$H$505,'Transmittal log'!$G$6:$G$505,A16)),""))</f>
        <v/>
      </c>
      <c r="N16" s="15">
        <f>IF(A16="","",COUNTIF('Transmittal log'!$G$6:$G$505,A16))</f>
        <v/>
      </c>
      <c r="O16" s="16" t="n"/>
      <c r="P16" s="16" t="n"/>
    </row>
    <row r="17">
      <c r="A17" s="15">
        <f>IF(F17="","",CLIENT&amp;"-BBM-"&amp;PROJ&amp;"-"&amp;B17&amp;"-"&amp;C17&amp;"-"&amp;D17&amp;"-"&amp;E17&amp;"-"&amp;TEXT(F17,"0000"))</f>
        <v/>
      </c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7">
        <f>IF(A17="","",IFERROR(1/(1/_xlfn.MAXIFS('Transmittal log'!$D$6:$D$505,'Transmittal log'!$G$6:$G$505,A17)),""))</f>
        <v/>
      </c>
      <c r="M17" s="18">
        <f>IF(A17="","",IFERROR(1/(1/_xlfn.MAXIFS('Transmittal log'!$H$6:$H$505,'Transmittal log'!$G$6:$G$505,A17)),""))</f>
        <v/>
      </c>
      <c r="N17" s="15">
        <f>IF(A17="","",COUNTIF('Transmittal log'!$G$6:$G$505,A17))</f>
        <v/>
      </c>
      <c r="O17" s="16" t="n"/>
      <c r="P17" s="16" t="n"/>
    </row>
    <row r="18">
      <c r="A18" s="15">
        <f>IF(F18="","",CLIENT&amp;"-BBM-"&amp;PROJ&amp;"-"&amp;B18&amp;"-"&amp;C18&amp;"-"&amp;D18&amp;"-"&amp;E18&amp;"-"&amp;TEXT(F18,"0000"))</f>
        <v/>
      </c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7">
        <f>IF(A18="","",IFERROR(1/(1/_xlfn.MAXIFS('Transmittal log'!$D$6:$D$505,'Transmittal log'!$G$6:$G$505,A18)),""))</f>
        <v/>
      </c>
      <c r="M18" s="18">
        <f>IF(A18="","",IFERROR(1/(1/_xlfn.MAXIFS('Transmittal log'!$H$6:$H$505,'Transmittal log'!$G$6:$G$505,A18)),""))</f>
        <v/>
      </c>
      <c r="N18" s="15">
        <f>IF(A18="","",COUNTIF('Transmittal log'!$G$6:$G$505,A18))</f>
        <v/>
      </c>
      <c r="O18" s="16" t="n"/>
      <c r="P18" s="16" t="n"/>
    </row>
    <row r="19">
      <c r="A19" s="15">
        <f>IF(F19="","",CLIENT&amp;"-BBM-"&amp;PROJ&amp;"-"&amp;B19&amp;"-"&amp;C19&amp;"-"&amp;D19&amp;"-"&amp;E19&amp;"-"&amp;TEXT(F19,"0000"))</f>
        <v/>
      </c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7">
        <f>IF(A19="","",IFERROR(1/(1/_xlfn.MAXIFS('Transmittal log'!$D$6:$D$505,'Transmittal log'!$G$6:$G$505,A19)),""))</f>
        <v/>
      </c>
      <c r="M19" s="18">
        <f>IF(A19="","",IFERROR(1/(1/_xlfn.MAXIFS('Transmittal log'!$H$6:$H$505,'Transmittal log'!$G$6:$G$505,A19)),""))</f>
        <v/>
      </c>
      <c r="N19" s="15">
        <f>IF(A19="","",COUNTIF('Transmittal log'!$G$6:$G$505,A19))</f>
        <v/>
      </c>
      <c r="O19" s="16" t="n"/>
      <c r="P19" s="16" t="n"/>
    </row>
    <row r="20">
      <c r="A20" s="15">
        <f>IF(F20="","",CLIENT&amp;"-BBM-"&amp;PROJ&amp;"-"&amp;B20&amp;"-"&amp;C20&amp;"-"&amp;D20&amp;"-"&amp;E20&amp;"-"&amp;TEXT(F20,"0000"))</f>
        <v/>
      </c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7">
        <f>IF(A20="","",IFERROR(1/(1/_xlfn.MAXIFS('Transmittal log'!$D$6:$D$505,'Transmittal log'!$G$6:$G$505,A20)),""))</f>
        <v/>
      </c>
      <c r="M20" s="18">
        <f>IF(A20="","",IFERROR(1/(1/_xlfn.MAXIFS('Transmittal log'!$H$6:$H$505,'Transmittal log'!$G$6:$G$505,A20)),""))</f>
        <v/>
      </c>
      <c r="N20" s="15">
        <f>IF(A20="","",COUNTIF('Transmittal log'!$G$6:$G$505,A20))</f>
        <v/>
      </c>
      <c r="O20" s="16" t="n"/>
      <c r="P20" s="16" t="n"/>
    </row>
    <row r="21">
      <c r="A21" s="15">
        <f>IF(F21="","",CLIENT&amp;"-BBM-"&amp;PROJ&amp;"-"&amp;B21&amp;"-"&amp;C21&amp;"-"&amp;D21&amp;"-"&amp;E21&amp;"-"&amp;TEXT(F21,"0000"))</f>
        <v/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7">
        <f>IF(A21="","",IFERROR(1/(1/_xlfn.MAXIFS('Transmittal log'!$D$6:$D$505,'Transmittal log'!$G$6:$G$505,A21)),""))</f>
        <v/>
      </c>
      <c r="M21" s="18">
        <f>IF(A21="","",IFERROR(1/(1/_xlfn.MAXIFS('Transmittal log'!$H$6:$H$505,'Transmittal log'!$G$6:$G$505,A21)),""))</f>
        <v/>
      </c>
      <c r="N21" s="15">
        <f>IF(A21="","",COUNTIF('Transmittal log'!$G$6:$G$505,A21))</f>
        <v/>
      </c>
      <c r="O21" s="16" t="n"/>
      <c r="P21" s="16" t="n"/>
    </row>
    <row r="22">
      <c r="A22" s="15">
        <f>IF(F22="","",CLIENT&amp;"-BBM-"&amp;PROJ&amp;"-"&amp;B22&amp;"-"&amp;C22&amp;"-"&amp;D22&amp;"-"&amp;E22&amp;"-"&amp;TEXT(F22,"0000"))</f>
        <v/>
      </c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7">
        <f>IF(A22="","",IFERROR(1/(1/_xlfn.MAXIFS('Transmittal log'!$D$6:$D$505,'Transmittal log'!$G$6:$G$505,A22)),""))</f>
        <v/>
      </c>
      <c r="M22" s="18">
        <f>IF(A22="","",IFERROR(1/(1/_xlfn.MAXIFS('Transmittal log'!$H$6:$H$505,'Transmittal log'!$G$6:$G$505,A22)),""))</f>
        <v/>
      </c>
      <c r="N22" s="15">
        <f>IF(A22="","",COUNTIF('Transmittal log'!$G$6:$G$505,A22))</f>
        <v/>
      </c>
      <c r="O22" s="16" t="n"/>
      <c r="P22" s="16" t="n"/>
    </row>
    <row r="23">
      <c r="A23" s="15">
        <f>IF(F23="","",CLIENT&amp;"-BBM-"&amp;PROJ&amp;"-"&amp;B23&amp;"-"&amp;C23&amp;"-"&amp;D23&amp;"-"&amp;E23&amp;"-"&amp;TEXT(F23,"0000"))</f>
        <v/>
      </c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7">
        <f>IF(A23="","",IFERROR(1/(1/_xlfn.MAXIFS('Transmittal log'!$D$6:$D$505,'Transmittal log'!$G$6:$G$505,A23)),""))</f>
        <v/>
      </c>
      <c r="M23" s="18">
        <f>IF(A23="","",IFERROR(1/(1/_xlfn.MAXIFS('Transmittal log'!$H$6:$H$505,'Transmittal log'!$G$6:$G$505,A23)),""))</f>
        <v/>
      </c>
      <c r="N23" s="15">
        <f>IF(A23="","",COUNTIF('Transmittal log'!$G$6:$G$505,A23))</f>
        <v/>
      </c>
      <c r="O23" s="16" t="n"/>
      <c r="P23" s="16" t="n"/>
    </row>
    <row r="24">
      <c r="A24" s="15">
        <f>IF(F24="","",CLIENT&amp;"-BBM-"&amp;PROJ&amp;"-"&amp;B24&amp;"-"&amp;C24&amp;"-"&amp;D24&amp;"-"&amp;E24&amp;"-"&amp;TEXT(F24,"0000"))</f>
        <v/>
      </c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7">
        <f>IF(A24="","",IFERROR(1/(1/_xlfn.MAXIFS('Transmittal log'!$D$6:$D$505,'Transmittal log'!$G$6:$G$505,A24)),""))</f>
        <v/>
      </c>
      <c r="M24" s="18">
        <f>IF(A24="","",IFERROR(1/(1/_xlfn.MAXIFS('Transmittal log'!$H$6:$H$505,'Transmittal log'!$G$6:$G$505,A24)),""))</f>
        <v/>
      </c>
      <c r="N24" s="15">
        <f>IF(A24="","",COUNTIF('Transmittal log'!$G$6:$G$505,A24))</f>
        <v/>
      </c>
      <c r="O24" s="16" t="n"/>
      <c r="P24" s="16" t="n"/>
    </row>
    <row r="25">
      <c r="A25" s="15">
        <f>IF(F25="","",CLIENT&amp;"-BBM-"&amp;PROJ&amp;"-"&amp;B25&amp;"-"&amp;C25&amp;"-"&amp;D25&amp;"-"&amp;E25&amp;"-"&amp;TEXT(F25,"0000"))</f>
        <v/>
      </c>
      <c r="B25" s="16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17">
        <f>IF(A25="","",IFERROR(1/(1/_xlfn.MAXIFS('Transmittal log'!$D$6:$D$505,'Transmittal log'!$G$6:$G$505,A25)),""))</f>
        <v/>
      </c>
      <c r="M25" s="18">
        <f>IF(A25="","",IFERROR(1/(1/_xlfn.MAXIFS('Transmittal log'!$H$6:$H$505,'Transmittal log'!$G$6:$G$505,A25)),""))</f>
        <v/>
      </c>
      <c r="N25" s="15">
        <f>IF(A25="","",COUNTIF('Transmittal log'!$G$6:$G$505,A25))</f>
        <v/>
      </c>
      <c r="O25" s="16" t="n"/>
      <c r="P25" s="16" t="n"/>
    </row>
    <row r="26">
      <c r="A26" s="15">
        <f>IF(F26="","",CLIENT&amp;"-BBM-"&amp;PROJ&amp;"-"&amp;B26&amp;"-"&amp;C26&amp;"-"&amp;D26&amp;"-"&amp;E26&amp;"-"&amp;TEXT(F26,"0000"))</f>
        <v/>
      </c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7">
        <f>IF(A26="","",IFERROR(1/(1/_xlfn.MAXIFS('Transmittal log'!$D$6:$D$505,'Transmittal log'!$G$6:$G$505,A26)),""))</f>
        <v/>
      </c>
      <c r="M26" s="18">
        <f>IF(A26="","",IFERROR(1/(1/_xlfn.MAXIFS('Transmittal log'!$H$6:$H$505,'Transmittal log'!$G$6:$G$505,A26)),""))</f>
        <v/>
      </c>
      <c r="N26" s="15">
        <f>IF(A26="","",COUNTIF('Transmittal log'!$G$6:$G$505,A26))</f>
        <v/>
      </c>
      <c r="O26" s="16" t="n"/>
      <c r="P26" s="16" t="n"/>
    </row>
    <row r="27">
      <c r="A27" s="15">
        <f>IF(F27="","",CLIENT&amp;"-BBM-"&amp;PROJ&amp;"-"&amp;B27&amp;"-"&amp;C27&amp;"-"&amp;D27&amp;"-"&amp;E27&amp;"-"&amp;TEXT(F27,"0000"))</f>
        <v/>
      </c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7">
        <f>IF(A27="","",IFERROR(1/(1/_xlfn.MAXIFS('Transmittal log'!$D$6:$D$505,'Transmittal log'!$G$6:$G$505,A27)),""))</f>
        <v/>
      </c>
      <c r="M27" s="18">
        <f>IF(A27="","",IFERROR(1/(1/_xlfn.MAXIFS('Transmittal log'!$H$6:$H$505,'Transmittal log'!$G$6:$G$505,A27)),""))</f>
        <v/>
      </c>
      <c r="N27" s="15">
        <f>IF(A27="","",COUNTIF('Transmittal log'!$G$6:$G$505,A27))</f>
        <v/>
      </c>
      <c r="O27" s="16" t="n"/>
      <c r="P27" s="16" t="n"/>
    </row>
    <row r="28">
      <c r="A28" s="15">
        <f>IF(F28="","",CLIENT&amp;"-BBM-"&amp;PROJ&amp;"-"&amp;B28&amp;"-"&amp;C28&amp;"-"&amp;D28&amp;"-"&amp;E28&amp;"-"&amp;TEXT(F28,"0000"))</f>
        <v/>
      </c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7">
        <f>IF(A28="","",IFERROR(1/(1/_xlfn.MAXIFS('Transmittal log'!$D$6:$D$505,'Transmittal log'!$G$6:$G$505,A28)),""))</f>
        <v/>
      </c>
      <c r="M28" s="18">
        <f>IF(A28="","",IFERROR(1/(1/_xlfn.MAXIFS('Transmittal log'!$H$6:$H$505,'Transmittal log'!$G$6:$G$505,A28)),""))</f>
        <v/>
      </c>
      <c r="N28" s="15">
        <f>IF(A28="","",COUNTIF('Transmittal log'!$G$6:$G$505,A28))</f>
        <v/>
      </c>
      <c r="O28" s="16" t="n"/>
      <c r="P28" s="16" t="n"/>
    </row>
    <row r="29">
      <c r="A29" s="15">
        <f>IF(F29="","",CLIENT&amp;"-BBM-"&amp;PROJ&amp;"-"&amp;B29&amp;"-"&amp;C29&amp;"-"&amp;D29&amp;"-"&amp;E29&amp;"-"&amp;TEXT(F29,"0000"))</f>
        <v/>
      </c>
      <c r="B29" s="16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17">
        <f>IF(A29="","",IFERROR(1/(1/_xlfn.MAXIFS('Transmittal log'!$D$6:$D$505,'Transmittal log'!$G$6:$G$505,A29)),""))</f>
        <v/>
      </c>
      <c r="M29" s="18">
        <f>IF(A29="","",IFERROR(1/(1/_xlfn.MAXIFS('Transmittal log'!$H$6:$H$505,'Transmittal log'!$G$6:$G$505,A29)),""))</f>
        <v/>
      </c>
      <c r="N29" s="15">
        <f>IF(A29="","",COUNTIF('Transmittal log'!$G$6:$G$505,A29))</f>
        <v/>
      </c>
      <c r="O29" s="16" t="n"/>
      <c r="P29" s="16" t="n"/>
    </row>
    <row r="30">
      <c r="A30" s="15">
        <f>IF(F30="","",CLIENT&amp;"-BBM-"&amp;PROJ&amp;"-"&amp;B30&amp;"-"&amp;C30&amp;"-"&amp;D30&amp;"-"&amp;E30&amp;"-"&amp;TEXT(F30,"0000"))</f>
        <v/>
      </c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7">
        <f>IF(A30="","",IFERROR(1/(1/_xlfn.MAXIFS('Transmittal log'!$D$6:$D$505,'Transmittal log'!$G$6:$G$505,A30)),""))</f>
        <v/>
      </c>
      <c r="M30" s="18">
        <f>IF(A30="","",IFERROR(1/(1/_xlfn.MAXIFS('Transmittal log'!$H$6:$H$505,'Transmittal log'!$G$6:$G$505,A30)),""))</f>
        <v/>
      </c>
      <c r="N30" s="15">
        <f>IF(A30="","",COUNTIF('Transmittal log'!$G$6:$G$505,A30))</f>
        <v/>
      </c>
      <c r="O30" s="16" t="n"/>
      <c r="P30" s="16" t="n"/>
    </row>
    <row r="31">
      <c r="A31" s="15">
        <f>IF(F31="","",CLIENT&amp;"-BBM-"&amp;PROJ&amp;"-"&amp;B31&amp;"-"&amp;C31&amp;"-"&amp;D31&amp;"-"&amp;E31&amp;"-"&amp;TEXT(F31,"0000"))</f>
        <v/>
      </c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7">
        <f>IF(A31="","",IFERROR(1/(1/_xlfn.MAXIFS('Transmittal log'!$D$6:$D$505,'Transmittal log'!$G$6:$G$505,A31)),""))</f>
        <v/>
      </c>
      <c r="M31" s="18">
        <f>IF(A31="","",IFERROR(1/(1/_xlfn.MAXIFS('Transmittal log'!$H$6:$H$505,'Transmittal log'!$G$6:$G$505,A31)),""))</f>
        <v/>
      </c>
      <c r="N31" s="15">
        <f>IF(A31="","",COUNTIF('Transmittal log'!$G$6:$G$505,A31))</f>
        <v/>
      </c>
      <c r="O31" s="16" t="n"/>
      <c r="P31" s="16" t="n"/>
    </row>
    <row r="32">
      <c r="A32" s="15">
        <f>IF(F32="","",CLIENT&amp;"-BBM-"&amp;PROJ&amp;"-"&amp;B32&amp;"-"&amp;C32&amp;"-"&amp;D32&amp;"-"&amp;E32&amp;"-"&amp;TEXT(F32,"0000"))</f>
        <v/>
      </c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7">
        <f>IF(A32="","",IFERROR(1/(1/_xlfn.MAXIFS('Transmittal log'!$D$6:$D$505,'Transmittal log'!$G$6:$G$505,A32)),""))</f>
        <v/>
      </c>
      <c r="M32" s="18">
        <f>IF(A32="","",IFERROR(1/(1/_xlfn.MAXIFS('Transmittal log'!$H$6:$H$505,'Transmittal log'!$G$6:$G$505,A32)),""))</f>
        <v/>
      </c>
      <c r="N32" s="15">
        <f>IF(A32="","",COUNTIF('Transmittal log'!$G$6:$G$505,A32))</f>
        <v/>
      </c>
      <c r="O32" s="16" t="n"/>
      <c r="P32" s="16" t="n"/>
    </row>
    <row r="33">
      <c r="A33" s="15">
        <f>IF(F33="","",CLIENT&amp;"-BBM-"&amp;PROJ&amp;"-"&amp;B33&amp;"-"&amp;C33&amp;"-"&amp;D33&amp;"-"&amp;E33&amp;"-"&amp;TEXT(F33,"0000"))</f>
        <v/>
      </c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7">
        <f>IF(A33="","",IFERROR(1/(1/_xlfn.MAXIFS('Transmittal log'!$D$6:$D$505,'Transmittal log'!$G$6:$G$505,A33)),""))</f>
        <v/>
      </c>
      <c r="M33" s="18">
        <f>IF(A33="","",IFERROR(1/(1/_xlfn.MAXIFS('Transmittal log'!$H$6:$H$505,'Transmittal log'!$G$6:$G$505,A33)),""))</f>
        <v/>
      </c>
      <c r="N33" s="15">
        <f>IF(A33="","",COUNTIF('Transmittal log'!$G$6:$G$505,A33))</f>
        <v/>
      </c>
      <c r="O33" s="16" t="n"/>
      <c r="P33" s="16" t="n"/>
    </row>
    <row r="34">
      <c r="A34" s="15">
        <f>IF(F34="","",CLIENT&amp;"-BBM-"&amp;PROJ&amp;"-"&amp;B34&amp;"-"&amp;C34&amp;"-"&amp;D34&amp;"-"&amp;E34&amp;"-"&amp;TEXT(F34,"0000"))</f>
        <v/>
      </c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7">
        <f>IF(A34="","",IFERROR(1/(1/_xlfn.MAXIFS('Transmittal log'!$D$6:$D$505,'Transmittal log'!$G$6:$G$505,A34)),""))</f>
        <v/>
      </c>
      <c r="M34" s="18">
        <f>IF(A34="","",IFERROR(1/(1/_xlfn.MAXIFS('Transmittal log'!$H$6:$H$505,'Transmittal log'!$G$6:$G$505,A34)),""))</f>
        <v/>
      </c>
      <c r="N34" s="15">
        <f>IF(A34="","",COUNTIF('Transmittal log'!$G$6:$G$505,A34))</f>
        <v/>
      </c>
      <c r="O34" s="16" t="n"/>
      <c r="P34" s="16" t="n"/>
    </row>
    <row r="35">
      <c r="A35" s="15">
        <f>IF(F35="","",CLIENT&amp;"-BBM-"&amp;PROJ&amp;"-"&amp;B35&amp;"-"&amp;C35&amp;"-"&amp;D35&amp;"-"&amp;E35&amp;"-"&amp;TEXT(F35,"0000"))</f>
        <v/>
      </c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7">
        <f>IF(A35="","",IFERROR(1/(1/_xlfn.MAXIFS('Transmittal log'!$D$6:$D$505,'Transmittal log'!$G$6:$G$505,A35)),""))</f>
        <v/>
      </c>
      <c r="M35" s="18">
        <f>IF(A35="","",IFERROR(1/(1/_xlfn.MAXIFS('Transmittal log'!$H$6:$H$505,'Transmittal log'!$G$6:$G$505,A35)),""))</f>
        <v/>
      </c>
      <c r="N35" s="15">
        <f>IF(A35="","",COUNTIF('Transmittal log'!$G$6:$G$505,A35))</f>
        <v/>
      </c>
      <c r="O35" s="16" t="n"/>
      <c r="P35" s="16" t="n"/>
    </row>
    <row r="36">
      <c r="A36" s="15">
        <f>IF(F36="","",CLIENT&amp;"-BBM-"&amp;PROJ&amp;"-"&amp;B36&amp;"-"&amp;C36&amp;"-"&amp;D36&amp;"-"&amp;E36&amp;"-"&amp;TEXT(F36,"0000"))</f>
        <v/>
      </c>
      <c r="B36" s="16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6" t="n"/>
      <c r="L36" s="17">
        <f>IF(A36="","",IFERROR(1/(1/_xlfn.MAXIFS('Transmittal log'!$D$6:$D$505,'Transmittal log'!$G$6:$G$505,A36)),""))</f>
        <v/>
      </c>
      <c r="M36" s="18">
        <f>IF(A36="","",IFERROR(1/(1/_xlfn.MAXIFS('Transmittal log'!$H$6:$H$505,'Transmittal log'!$G$6:$G$505,A36)),""))</f>
        <v/>
      </c>
      <c r="N36" s="15">
        <f>IF(A36="","",COUNTIF('Transmittal log'!$G$6:$G$505,A36))</f>
        <v/>
      </c>
      <c r="O36" s="16" t="n"/>
      <c r="P36" s="16" t="n"/>
    </row>
    <row r="37">
      <c r="A37" s="15">
        <f>IF(F37="","",CLIENT&amp;"-BBM-"&amp;PROJ&amp;"-"&amp;B37&amp;"-"&amp;C37&amp;"-"&amp;D37&amp;"-"&amp;E37&amp;"-"&amp;TEXT(F37,"0000"))</f>
        <v/>
      </c>
      <c r="B37" s="16" t="n"/>
      <c r="C37" s="16" t="n"/>
      <c r="D37" s="16" t="n"/>
      <c r="E37" s="16" t="n"/>
      <c r="F37" s="16" t="n"/>
      <c r="G37" s="16" t="n"/>
      <c r="H37" s="16" t="n"/>
      <c r="I37" s="16" t="n"/>
      <c r="J37" s="16" t="n"/>
      <c r="K37" s="16" t="n"/>
      <c r="L37" s="17">
        <f>IF(A37="","",IFERROR(1/(1/_xlfn.MAXIFS('Transmittal log'!$D$6:$D$505,'Transmittal log'!$G$6:$G$505,A37)),""))</f>
        <v/>
      </c>
      <c r="M37" s="18">
        <f>IF(A37="","",IFERROR(1/(1/_xlfn.MAXIFS('Transmittal log'!$H$6:$H$505,'Transmittal log'!$G$6:$G$505,A37)),""))</f>
        <v/>
      </c>
      <c r="N37" s="15">
        <f>IF(A37="","",COUNTIF('Transmittal log'!$G$6:$G$505,A37))</f>
        <v/>
      </c>
      <c r="O37" s="16" t="n"/>
      <c r="P37" s="16" t="n"/>
    </row>
    <row r="38">
      <c r="A38" s="15">
        <f>IF(F38="","",CLIENT&amp;"-BBM-"&amp;PROJ&amp;"-"&amp;B38&amp;"-"&amp;C38&amp;"-"&amp;D38&amp;"-"&amp;E38&amp;"-"&amp;TEXT(F38,"0000"))</f>
        <v/>
      </c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7">
        <f>IF(A38="","",IFERROR(1/(1/_xlfn.MAXIFS('Transmittal log'!$D$6:$D$505,'Transmittal log'!$G$6:$G$505,A38)),""))</f>
        <v/>
      </c>
      <c r="M38" s="18">
        <f>IF(A38="","",IFERROR(1/(1/_xlfn.MAXIFS('Transmittal log'!$H$6:$H$505,'Transmittal log'!$G$6:$G$505,A38)),""))</f>
        <v/>
      </c>
      <c r="N38" s="15">
        <f>IF(A38="","",COUNTIF('Transmittal log'!$G$6:$G$505,A38))</f>
        <v/>
      </c>
      <c r="O38" s="16" t="n"/>
      <c r="P38" s="16" t="n"/>
    </row>
    <row r="39">
      <c r="A39" s="15">
        <f>IF(F39="","",CLIENT&amp;"-BBM-"&amp;PROJ&amp;"-"&amp;B39&amp;"-"&amp;C39&amp;"-"&amp;D39&amp;"-"&amp;E39&amp;"-"&amp;TEXT(F39,"0000"))</f>
        <v/>
      </c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7">
        <f>IF(A39="","",IFERROR(1/(1/_xlfn.MAXIFS('Transmittal log'!$D$6:$D$505,'Transmittal log'!$G$6:$G$505,A39)),""))</f>
        <v/>
      </c>
      <c r="M39" s="18">
        <f>IF(A39="","",IFERROR(1/(1/_xlfn.MAXIFS('Transmittal log'!$H$6:$H$505,'Transmittal log'!$G$6:$G$505,A39)),""))</f>
        <v/>
      </c>
      <c r="N39" s="15">
        <f>IF(A39="","",COUNTIF('Transmittal log'!$G$6:$G$505,A39))</f>
        <v/>
      </c>
      <c r="O39" s="16" t="n"/>
      <c r="P39" s="16" t="n"/>
    </row>
    <row r="40">
      <c r="A40" s="15">
        <f>IF(F40="","",CLIENT&amp;"-BBM-"&amp;PROJ&amp;"-"&amp;B40&amp;"-"&amp;C40&amp;"-"&amp;D40&amp;"-"&amp;E40&amp;"-"&amp;TEXT(F40,"0000"))</f>
        <v/>
      </c>
      <c r="B40" s="16" t="n"/>
      <c r="C40" s="16" t="n"/>
      <c r="D40" s="16" t="n"/>
      <c r="E40" s="16" t="n"/>
      <c r="F40" s="16" t="n"/>
      <c r="G40" s="16" t="n"/>
      <c r="H40" s="16" t="n"/>
      <c r="I40" s="16" t="n"/>
      <c r="J40" s="16" t="n"/>
      <c r="K40" s="16" t="n"/>
      <c r="L40" s="17">
        <f>IF(A40="","",IFERROR(1/(1/_xlfn.MAXIFS('Transmittal log'!$D$6:$D$505,'Transmittal log'!$G$6:$G$505,A40)),""))</f>
        <v/>
      </c>
      <c r="M40" s="18">
        <f>IF(A40="","",IFERROR(1/(1/_xlfn.MAXIFS('Transmittal log'!$H$6:$H$505,'Transmittal log'!$G$6:$G$505,A40)),""))</f>
        <v/>
      </c>
      <c r="N40" s="15">
        <f>IF(A40="","",COUNTIF('Transmittal log'!$G$6:$G$505,A40))</f>
        <v/>
      </c>
      <c r="O40" s="16" t="n"/>
      <c r="P40" s="16" t="n"/>
    </row>
    <row r="41">
      <c r="A41" s="15">
        <f>IF(F41="","",CLIENT&amp;"-BBM-"&amp;PROJ&amp;"-"&amp;B41&amp;"-"&amp;C41&amp;"-"&amp;D41&amp;"-"&amp;E41&amp;"-"&amp;TEXT(F41,"0000"))</f>
        <v/>
      </c>
      <c r="B41" s="16" t="n"/>
      <c r="C41" s="16" t="n"/>
      <c r="D41" s="16" t="n"/>
      <c r="E41" s="16" t="n"/>
      <c r="F41" s="16" t="n"/>
      <c r="G41" s="16" t="n"/>
      <c r="H41" s="16" t="n"/>
      <c r="I41" s="16" t="n"/>
      <c r="J41" s="16" t="n"/>
      <c r="K41" s="16" t="n"/>
      <c r="L41" s="17">
        <f>IF(A41="","",IFERROR(1/(1/_xlfn.MAXIFS('Transmittal log'!$D$6:$D$505,'Transmittal log'!$G$6:$G$505,A41)),""))</f>
        <v/>
      </c>
      <c r="M41" s="18">
        <f>IF(A41="","",IFERROR(1/(1/_xlfn.MAXIFS('Transmittal log'!$H$6:$H$505,'Transmittal log'!$G$6:$G$505,A41)),""))</f>
        <v/>
      </c>
      <c r="N41" s="15">
        <f>IF(A41="","",COUNTIF('Transmittal log'!$G$6:$G$505,A41))</f>
        <v/>
      </c>
      <c r="O41" s="16" t="n"/>
      <c r="P41" s="16" t="n"/>
    </row>
    <row r="42">
      <c r="A42" s="15">
        <f>IF(F42="","",CLIENT&amp;"-BBM-"&amp;PROJ&amp;"-"&amp;B42&amp;"-"&amp;C42&amp;"-"&amp;D42&amp;"-"&amp;E42&amp;"-"&amp;TEXT(F42,"0000"))</f>
        <v/>
      </c>
      <c r="B42" s="16" t="n"/>
      <c r="C42" s="16" t="n"/>
      <c r="D42" s="16" t="n"/>
      <c r="E42" s="16" t="n"/>
      <c r="F42" s="16" t="n"/>
      <c r="G42" s="16" t="n"/>
      <c r="H42" s="16" t="n"/>
      <c r="I42" s="16" t="n"/>
      <c r="J42" s="16" t="n"/>
      <c r="K42" s="16" t="n"/>
      <c r="L42" s="17">
        <f>IF(A42="","",IFERROR(1/(1/_xlfn.MAXIFS('Transmittal log'!$D$6:$D$505,'Transmittal log'!$G$6:$G$505,A42)),""))</f>
        <v/>
      </c>
      <c r="M42" s="18">
        <f>IF(A42="","",IFERROR(1/(1/_xlfn.MAXIFS('Transmittal log'!$H$6:$H$505,'Transmittal log'!$G$6:$G$505,A42)),""))</f>
        <v/>
      </c>
      <c r="N42" s="15">
        <f>IF(A42="","",COUNTIF('Transmittal log'!$G$6:$G$505,A42))</f>
        <v/>
      </c>
      <c r="O42" s="16" t="n"/>
      <c r="P42" s="16" t="n"/>
    </row>
    <row r="43">
      <c r="A43" s="15">
        <f>IF(F43="","",CLIENT&amp;"-BBM-"&amp;PROJ&amp;"-"&amp;B43&amp;"-"&amp;C43&amp;"-"&amp;D43&amp;"-"&amp;E43&amp;"-"&amp;TEXT(F43,"0000"))</f>
        <v/>
      </c>
      <c r="B43" s="16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16" t="n"/>
      <c r="L43" s="17">
        <f>IF(A43="","",IFERROR(1/(1/_xlfn.MAXIFS('Transmittal log'!$D$6:$D$505,'Transmittal log'!$G$6:$G$505,A43)),""))</f>
        <v/>
      </c>
      <c r="M43" s="18">
        <f>IF(A43="","",IFERROR(1/(1/_xlfn.MAXIFS('Transmittal log'!$H$6:$H$505,'Transmittal log'!$G$6:$G$505,A43)),""))</f>
        <v/>
      </c>
      <c r="N43" s="15">
        <f>IF(A43="","",COUNTIF('Transmittal log'!$G$6:$G$505,A43))</f>
        <v/>
      </c>
      <c r="O43" s="16" t="n"/>
      <c r="P43" s="16" t="n"/>
    </row>
    <row r="44">
      <c r="A44" s="15">
        <f>IF(F44="","",CLIENT&amp;"-BBM-"&amp;PROJ&amp;"-"&amp;B44&amp;"-"&amp;C44&amp;"-"&amp;D44&amp;"-"&amp;E44&amp;"-"&amp;TEXT(F44,"0000"))</f>
        <v/>
      </c>
      <c r="B44" s="16" t="n"/>
      <c r="C44" s="16" t="n"/>
      <c r="D44" s="16" t="n"/>
      <c r="E44" s="16" t="n"/>
      <c r="F44" s="16" t="n"/>
      <c r="G44" s="16" t="n"/>
      <c r="H44" s="16" t="n"/>
      <c r="I44" s="16" t="n"/>
      <c r="J44" s="16" t="n"/>
      <c r="K44" s="16" t="n"/>
      <c r="L44" s="17">
        <f>IF(A44="","",IFERROR(1/(1/_xlfn.MAXIFS('Transmittal log'!$D$6:$D$505,'Transmittal log'!$G$6:$G$505,A44)),""))</f>
        <v/>
      </c>
      <c r="M44" s="18">
        <f>IF(A44="","",IFERROR(1/(1/_xlfn.MAXIFS('Transmittal log'!$H$6:$H$505,'Transmittal log'!$G$6:$G$505,A44)),""))</f>
        <v/>
      </c>
      <c r="N44" s="15">
        <f>IF(A44="","",COUNTIF('Transmittal log'!$G$6:$G$505,A44))</f>
        <v/>
      </c>
      <c r="O44" s="16" t="n"/>
      <c r="P44" s="16" t="n"/>
    </row>
    <row r="45">
      <c r="A45" s="15">
        <f>IF(F45="","",CLIENT&amp;"-BBM-"&amp;PROJ&amp;"-"&amp;B45&amp;"-"&amp;C45&amp;"-"&amp;D45&amp;"-"&amp;E45&amp;"-"&amp;TEXT(F45,"0000"))</f>
        <v/>
      </c>
      <c r="B45" s="16" t="n"/>
      <c r="C45" s="16" t="n"/>
      <c r="D45" s="16" t="n"/>
      <c r="E45" s="16" t="n"/>
      <c r="F45" s="16" t="n"/>
      <c r="G45" s="16" t="n"/>
      <c r="H45" s="16" t="n"/>
      <c r="I45" s="16" t="n"/>
      <c r="J45" s="16" t="n"/>
      <c r="K45" s="16" t="n"/>
      <c r="L45" s="17">
        <f>IF(A45="","",IFERROR(1/(1/_xlfn.MAXIFS('Transmittal log'!$D$6:$D$505,'Transmittal log'!$G$6:$G$505,A45)),""))</f>
        <v/>
      </c>
      <c r="M45" s="18">
        <f>IF(A45="","",IFERROR(1/(1/_xlfn.MAXIFS('Transmittal log'!$H$6:$H$505,'Transmittal log'!$G$6:$G$505,A45)),""))</f>
        <v/>
      </c>
      <c r="N45" s="15">
        <f>IF(A45="","",COUNTIF('Transmittal log'!$G$6:$G$505,A45))</f>
        <v/>
      </c>
      <c r="O45" s="16" t="n"/>
      <c r="P45" s="16" t="n"/>
    </row>
    <row r="46">
      <c r="A46" s="15">
        <f>IF(F46="","",CLIENT&amp;"-BBM-"&amp;PROJ&amp;"-"&amp;B46&amp;"-"&amp;C46&amp;"-"&amp;D46&amp;"-"&amp;E46&amp;"-"&amp;TEXT(F46,"0000"))</f>
        <v/>
      </c>
      <c r="B46" s="16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16" t="n"/>
      <c r="L46" s="17">
        <f>IF(A46="","",IFERROR(1/(1/_xlfn.MAXIFS('Transmittal log'!$D$6:$D$505,'Transmittal log'!$G$6:$G$505,A46)),""))</f>
        <v/>
      </c>
      <c r="M46" s="18">
        <f>IF(A46="","",IFERROR(1/(1/_xlfn.MAXIFS('Transmittal log'!$H$6:$H$505,'Transmittal log'!$G$6:$G$505,A46)),""))</f>
        <v/>
      </c>
      <c r="N46" s="15">
        <f>IF(A46="","",COUNTIF('Transmittal log'!$G$6:$G$505,A46))</f>
        <v/>
      </c>
      <c r="O46" s="16" t="n"/>
      <c r="P46" s="16" t="n"/>
    </row>
    <row r="47">
      <c r="A47" s="15">
        <f>IF(F47="","",CLIENT&amp;"-BBM-"&amp;PROJ&amp;"-"&amp;B47&amp;"-"&amp;C47&amp;"-"&amp;D47&amp;"-"&amp;E47&amp;"-"&amp;TEXT(F47,"0000"))</f>
        <v/>
      </c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7">
        <f>IF(A47="","",IFERROR(1/(1/_xlfn.MAXIFS('Transmittal log'!$D$6:$D$505,'Transmittal log'!$G$6:$G$505,A47)),""))</f>
        <v/>
      </c>
      <c r="M47" s="18">
        <f>IF(A47="","",IFERROR(1/(1/_xlfn.MAXIFS('Transmittal log'!$H$6:$H$505,'Transmittal log'!$G$6:$G$505,A47)),""))</f>
        <v/>
      </c>
      <c r="N47" s="15">
        <f>IF(A47="","",COUNTIF('Transmittal log'!$G$6:$G$505,A47))</f>
        <v/>
      </c>
      <c r="O47" s="16" t="n"/>
      <c r="P47" s="16" t="n"/>
    </row>
    <row r="48">
      <c r="A48" s="15">
        <f>IF(F48="","",CLIENT&amp;"-BBM-"&amp;PROJ&amp;"-"&amp;B48&amp;"-"&amp;C48&amp;"-"&amp;D48&amp;"-"&amp;E48&amp;"-"&amp;TEXT(F48,"0000"))</f>
        <v/>
      </c>
      <c r="B48" s="16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6" t="n"/>
      <c r="L48" s="17">
        <f>IF(A48="","",IFERROR(1/(1/_xlfn.MAXIFS('Transmittal log'!$D$6:$D$505,'Transmittal log'!$G$6:$G$505,A48)),""))</f>
        <v/>
      </c>
      <c r="M48" s="18">
        <f>IF(A48="","",IFERROR(1/(1/_xlfn.MAXIFS('Transmittal log'!$H$6:$H$505,'Transmittal log'!$G$6:$G$505,A48)),""))</f>
        <v/>
      </c>
      <c r="N48" s="15">
        <f>IF(A48="","",COUNTIF('Transmittal log'!$G$6:$G$505,A48))</f>
        <v/>
      </c>
      <c r="O48" s="16" t="n"/>
      <c r="P48" s="16" t="n"/>
    </row>
    <row r="49">
      <c r="A49" s="15">
        <f>IF(F49="","",CLIENT&amp;"-BBM-"&amp;PROJ&amp;"-"&amp;B49&amp;"-"&amp;C49&amp;"-"&amp;D49&amp;"-"&amp;E49&amp;"-"&amp;TEXT(F49,"0000"))</f>
        <v/>
      </c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7">
        <f>IF(A49="","",IFERROR(1/(1/_xlfn.MAXIFS('Transmittal log'!$D$6:$D$505,'Transmittal log'!$G$6:$G$505,A49)),""))</f>
        <v/>
      </c>
      <c r="M49" s="18">
        <f>IF(A49="","",IFERROR(1/(1/_xlfn.MAXIFS('Transmittal log'!$H$6:$H$505,'Transmittal log'!$G$6:$G$505,A49)),""))</f>
        <v/>
      </c>
      <c r="N49" s="15">
        <f>IF(A49="","",COUNTIF('Transmittal log'!$G$6:$G$505,A49))</f>
        <v/>
      </c>
      <c r="O49" s="16" t="n"/>
      <c r="P49" s="16" t="n"/>
    </row>
    <row r="50">
      <c r="A50" s="15">
        <f>IF(F50="","",CLIENT&amp;"-BBM-"&amp;PROJ&amp;"-"&amp;B50&amp;"-"&amp;C50&amp;"-"&amp;D50&amp;"-"&amp;E50&amp;"-"&amp;TEXT(F50,"0000"))</f>
        <v/>
      </c>
      <c r="B50" s="16" t="n"/>
      <c r="C50" s="16" t="n"/>
      <c r="D50" s="16" t="n"/>
      <c r="E50" s="16" t="n"/>
      <c r="F50" s="16" t="n"/>
      <c r="G50" s="16" t="n"/>
      <c r="H50" s="16" t="n"/>
      <c r="I50" s="16" t="n"/>
      <c r="J50" s="16" t="n"/>
      <c r="K50" s="16" t="n"/>
      <c r="L50" s="17">
        <f>IF(A50="","",IFERROR(1/(1/_xlfn.MAXIFS('Transmittal log'!$D$6:$D$505,'Transmittal log'!$G$6:$G$505,A50)),""))</f>
        <v/>
      </c>
      <c r="M50" s="18">
        <f>IF(A50="","",IFERROR(1/(1/_xlfn.MAXIFS('Transmittal log'!$H$6:$H$505,'Transmittal log'!$G$6:$G$505,A50)),""))</f>
        <v/>
      </c>
      <c r="N50" s="15">
        <f>IF(A50="","",COUNTIF('Transmittal log'!$G$6:$G$505,A50))</f>
        <v/>
      </c>
      <c r="O50" s="16" t="n"/>
      <c r="P50" s="16" t="n"/>
    </row>
    <row r="51">
      <c r="A51" s="15">
        <f>IF(F51="","",CLIENT&amp;"-BBM-"&amp;PROJ&amp;"-"&amp;B51&amp;"-"&amp;C51&amp;"-"&amp;D51&amp;"-"&amp;E51&amp;"-"&amp;TEXT(F51,"0000"))</f>
        <v/>
      </c>
      <c r="B51" s="16" t="n"/>
      <c r="C51" s="16" t="n"/>
      <c r="D51" s="16" t="n"/>
      <c r="E51" s="16" t="n"/>
      <c r="F51" s="16" t="n"/>
      <c r="G51" s="16" t="n"/>
      <c r="H51" s="16" t="n"/>
      <c r="I51" s="16" t="n"/>
      <c r="J51" s="16" t="n"/>
      <c r="K51" s="16" t="n"/>
      <c r="L51" s="17">
        <f>IF(A51="","",IFERROR(1/(1/_xlfn.MAXIFS('Transmittal log'!$D$6:$D$505,'Transmittal log'!$G$6:$G$505,A51)),""))</f>
        <v/>
      </c>
      <c r="M51" s="18">
        <f>IF(A51="","",IFERROR(1/(1/_xlfn.MAXIFS('Transmittal log'!$H$6:$H$505,'Transmittal log'!$G$6:$G$505,A51)),""))</f>
        <v/>
      </c>
      <c r="N51" s="15">
        <f>IF(A51="","",COUNTIF('Transmittal log'!$G$6:$G$505,A51))</f>
        <v/>
      </c>
      <c r="O51" s="16" t="n"/>
      <c r="P51" s="16" t="n"/>
    </row>
    <row r="52">
      <c r="A52" s="15">
        <f>IF(F52="","",CLIENT&amp;"-BBM-"&amp;PROJ&amp;"-"&amp;B52&amp;"-"&amp;C52&amp;"-"&amp;D52&amp;"-"&amp;E52&amp;"-"&amp;TEXT(F52,"0000"))</f>
        <v/>
      </c>
      <c r="B52" s="16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16" t="n"/>
      <c r="L52" s="17">
        <f>IF(A52="","",IFERROR(1/(1/_xlfn.MAXIFS('Transmittal log'!$D$6:$D$505,'Transmittal log'!$G$6:$G$505,A52)),""))</f>
        <v/>
      </c>
      <c r="M52" s="18">
        <f>IF(A52="","",IFERROR(1/(1/_xlfn.MAXIFS('Transmittal log'!$H$6:$H$505,'Transmittal log'!$G$6:$G$505,A52)),""))</f>
        <v/>
      </c>
      <c r="N52" s="15">
        <f>IF(A52="","",COUNTIF('Transmittal log'!$G$6:$G$505,A52))</f>
        <v/>
      </c>
      <c r="O52" s="16" t="n"/>
      <c r="P52" s="16" t="n"/>
    </row>
    <row r="53">
      <c r="A53" s="15">
        <f>IF(F53="","",CLIENT&amp;"-BBM-"&amp;PROJ&amp;"-"&amp;B53&amp;"-"&amp;C53&amp;"-"&amp;D53&amp;"-"&amp;E53&amp;"-"&amp;TEXT(F53,"0000"))</f>
        <v/>
      </c>
      <c r="B53" s="16" t="n"/>
      <c r="C53" s="16" t="n"/>
      <c r="D53" s="16" t="n"/>
      <c r="E53" s="16" t="n"/>
      <c r="F53" s="16" t="n"/>
      <c r="G53" s="16" t="n"/>
      <c r="H53" s="16" t="n"/>
      <c r="I53" s="16" t="n"/>
      <c r="J53" s="16" t="n"/>
      <c r="K53" s="16" t="n"/>
      <c r="L53" s="17">
        <f>IF(A53="","",IFERROR(1/(1/_xlfn.MAXIFS('Transmittal log'!$D$6:$D$505,'Transmittal log'!$G$6:$G$505,A53)),""))</f>
        <v/>
      </c>
      <c r="M53" s="18">
        <f>IF(A53="","",IFERROR(1/(1/_xlfn.MAXIFS('Transmittal log'!$H$6:$H$505,'Transmittal log'!$G$6:$G$505,A53)),""))</f>
        <v/>
      </c>
      <c r="N53" s="15">
        <f>IF(A53="","",COUNTIF('Transmittal log'!$G$6:$G$505,A53))</f>
        <v/>
      </c>
      <c r="O53" s="16" t="n"/>
      <c r="P53" s="16" t="n"/>
    </row>
    <row r="54">
      <c r="A54" s="15">
        <f>IF(F54="","",CLIENT&amp;"-BBM-"&amp;PROJ&amp;"-"&amp;B54&amp;"-"&amp;C54&amp;"-"&amp;D54&amp;"-"&amp;E54&amp;"-"&amp;TEXT(F54,"0000"))</f>
        <v/>
      </c>
      <c r="B54" s="16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16" t="n"/>
      <c r="L54" s="17">
        <f>IF(A54="","",IFERROR(1/(1/_xlfn.MAXIFS('Transmittal log'!$D$6:$D$505,'Transmittal log'!$G$6:$G$505,A54)),""))</f>
        <v/>
      </c>
      <c r="M54" s="18">
        <f>IF(A54="","",IFERROR(1/(1/_xlfn.MAXIFS('Transmittal log'!$H$6:$H$505,'Transmittal log'!$G$6:$G$505,A54)),""))</f>
        <v/>
      </c>
      <c r="N54" s="15">
        <f>IF(A54="","",COUNTIF('Transmittal log'!$G$6:$G$505,A54))</f>
        <v/>
      </c>
      <c r="O54" s="16" t="n"/>
      <c r="P54" s="16" t="n"/>
    </row>
    <row r="55">
      <c r="A55" s="15">
        <f>IF(F55="","",CLIENT&amp;"-BBM-"&amp;PROJ&amp;"-"&amp;B55&amp;"-"&amp;C55&amp;"-"&amp;D55&amp;"-"&amp;E55&amp;"-"&amp;TEXT(F55,"0000"))</f>
        <v/>
      </c>
      <c r="B55" s="16" t="n"/>
      <c r="C55" s="16" t="n"/>
      <c r="D55" s="16" t="n"/>
      <c r="E55" s="16" t="n"/>
      <c r="F55" s="16" t="n"/>
      <c r="G55" s="16" t="n"/>
      <c r="H55" s="16" t="n"/>
      <c r="I55" s="16" t="n"/>
      <c r="J55" s="16" t="n"/>
      <c r="K55" s="16" t="n"/>
      <c r="L55" s="17">
        <f>IF(A55="","",IFERROR(1/(1/_xlfn.MAXIFS('Transmittal log'!$D$6:$D$505,'Transmittal log'!$G$6:$G$505,A55)),""))</f>
        <v/>
      </c>
      <c r="M55" s="18">
        <f>IF(A55="","",IFERROR(1/(1/_xlfn.MAXIFS('Transmittal log'!$H$6:$H$505,'Transmittal log'!$G$6:$G$505,A55)),""))</f>
        <v/>
      </c>
      <c r="N55" s="15">
        <f>IF(A55="","",COUNTIF('Transmittal log'!$G$6:$G$505,A55))</f>
        <v/>
      </c>
      <c r="O55" s="16" t="n"/>
      <c r="P55" s="16" t="n"/>
    </row>
    <row r="56">
      <c r="A56" s="15">
        <f>IF(F56="","",CLIENT&amp;"-BBM-"&amp;PROJ&amp;"-"&amp;B56&amp;"-"&amp;C56&amp;"-"&amp;D56&amp;"-"&amp;E56&amp;"-"&amp;TEXT(F56,"0000"))</f>
        <v/>
      </c>
      <c r="B56" s="16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16" t="n"/>
      <c r="L56" s="17">
        <f>IF(A56="","",IFERROR(1/(1/_xlfn.MAXIFS('Transmittal log'!$D$6:$D$505,'Transmittal log'!$G$6:$G$505,A56)),""))</f>
        <v/>
      </c>
      <c r="M56" s="18">
        <f>IF(A56="","",IFERROR(1/(1/_xlfn.MAXIFS('Transmittal log'!$H$6:$H$505,'Transmittal log'!$G$6:$G$505,A56)),""))</f>
        <v/>
      </c>
      <c r="N56" s="15">
        <f>IF(A56="","",COUNTIF('Transmittal log'!$G$6:$G$505,A56))</f>
        <v/>
      </c>
      <c r="O56" s="16" t="n"/>
      <c r="P56" s="16" t="n"/>
    </row>
    <row r="57">
      <c r="A57" s="15">
        <f>IF(F57="","",CLIENT&amp;"-BBM-"&amp;PROJ&amp;"-"&amp;B57&amp;"-"&amp;C57&amp;"-"&amp;D57&amp;"-"&amp;E57&amp;"-"&amp;TEXT(F57,"0000"))</f>
        <v/>
      </c>
      <c r="B57" s="16" t="n"/>
      <c r="C57" s="16" t="n"/>
      <c r="D57" s="16" t="n"/>
      <c r="E57" s="16" t="n"/>
      <c r="F57" s="16" t="n"/>
      <c r="G57" s="16" t="n"/>
      <c r="H57" s="16" t="n"/>
      <c r="I57" s="16" t="n"/>
      <c r="J57" s="16" t="n"/>
      <c r="K57" s="16" t="n"/>
      <c r="L57" s="17">
        <f>IF(A57="","",IFERROR(1/(1/_xlfn.MAXIFS('Transmittal log'!$D$6:$D$505,'Transmittal log'!$G$6:$G$505,A57)),""))</f>
        <v/>
      </c>
      <c r="M57" s="18">
        <f>IF(A57="","",IFERROR(1/(1/_xlfn.MAXIFS('Transmittal log'!$H$6:$H$505,'Transmittal log'!$G$6:$G$505,A57)),""))</f>
        <v/>
      </c>
      <c r="N57" s="15">
        <f>IF(A57="","",COUNTIF('Transmittal log'!$G$6:$G$505,A57))</f>
        <v/>
      </c>
      <c r="O57" s="16" t="n"/>
      <c r="P57" s="16" t="n"/>
    </row>
    <row r="58">
      <c r="A58" s="15">
        <f>IF(F58="","",CLIENT&amp;"-BBM-"&amp;PROJ&amp;"-"&amp;B58&amp;"-"&amp;C58&amp;"-"&amp;D58&amp;"-"&amp;E58&amp;"-"&amp;TEXT(F58,"0000"))</f>
        <v/>
      </c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17">
        <f>IF(A58="","",IFERROR(1/(1/_xlfn.MAXIFS('Transmittal log'!$D$6:$D$505,'Transmittal log'!$G$6:$G$505,A58)),""))</f>
        <v/>
      </c>
      <c r="M58" s="18">
        <f>IF(A58="","",IFERROR(1/(1/_xlfn.MAXIFS('Transmittal log'!$H$6:$H$505,'Transmittal log'!$G$6:$G$505,A58)),""))</f>
        <v/>
      </c>
      <c r="N58" s="15">
        <f>IF(A58="","",COUNTIF('Transmittal log'!$G$6:$G$505,A58))</f>
        <v/>
      </c>
      <c r="O58" s="16" t="n"/>
      <c r="P58" s="16" t="n"/>
    </row>
    <row r="59">
      <c r="A59" s="15">
        <f>IF(F59="","",CLIENT&amp;"-BBM-"&amp;PROJ&amp;"-"&amp;B59&amp;"-"&amp;C59&amp;"-"&amp;D59&amp;"-"&amp;E59&amp;"-"&amp;TEXT(F59,"0000"))</f>
        <v/>
      </c>
      <c r="B59" s="16" t="n"/>
      <c r="C59" s="16" t="n"/>
      <c r="D59" s="16" t="n"/>
      <c r="E59" s="16" t="n"/>
      <c r="F59" s="16" t="n"/>
      <c r="G59" s="16" t="n"/>
      <c r="H59" s="16" t="n"/>
      <c r="I59" s="16" t="n"/>
      <c r="J59" s="16" t="n"/>
      <c r="K59" s="16" t="n"/>
      <c r="L59" s="17">
        <f>IF(A59="","",IFERROR(1/(1/_xlfn.MAXIFS('Transmittal log'!$D$6:$D$505,'Transmittal log'!$G$6:$G$505,A59)),""))</f>
        <v/>
      </c>
      <c r="M59" s="18">
        <f>IF(A59="","",IFERROR(1/(1/_xlfn.MAXIFS('Transmittal log'!$H$6:$H$505,'Transmittal log'!$G$6:$G$505,A59)),""))</f>
        <v/>
      </c>
      <c r="N59" s="15">
        <f>IF(A59="","",COUNTIF('Transmittal log'!$G$6:$G$505,A59))</f>
        <v/>
      </c>
      <c r="O59" s="16" t="n"/>
      <c r="P59" s="16" t="n"/>
    </row>
    <row r="60">
      <c r="A60" s="15">
        <f>IF(F60="","",CLIENT&amp;"-BBM-"&amp;PROJ&amp;"-"&amp;B60&amp;"-"&amp;C60&amp;"-"&amp;D60&amp;"-"&amp;E60&amp;"-"&amp;TEXT(F60,"0000"))</f>
        <v/>
      </c>
      <c r="B60" s="16" t="n"/>
      <c r="C60" s="16" t="n"/>
      <c r="D60" s="16" t="n"/>
      <c r="E60" s="16" t="n"/>
      <c r="F60" s="16" t="n"/>
      <c r="G60" s="16" t="n"/>
      <c r="H60" s="16" t="n"/>
      <c r="I60" s="16" t="n"/>
      <c r="J60" s="16" t="n"/>
      <c r="K60" s="16" t="n"/>
      <c r="L60" s="17">
        <f>IF(A60="","",IFERROR(1/(1/_xlfn.MAXIFS('Transmittal log'!$D$6:$D$505,'Transmittal log'!$G$6:$G$505,A60)),""))</f>
        <v/>
      </c>
      <c r="M60" s="18">
        <f>IF(A60="","",IFERROR(1/(1/_xlfn.MAXIFS('Transmittal log'!$H$6:$H$505,'Transmittal log'!$G$6:$G$505,A60)),""))</f>
        <v/>
      </c>
      <c r="N60" s="15">
        <f>IF(A60="","",COUNTIF('Transmittal log'!$G$6:$G$505,A60))</f>
        <v/>
      </c>
      <c r="O60" s="16" t="n"/>
      <c r="P60" s="16" t="n"/>
    </row>
    <row r="61">
      <c r="A61" s="15">
        <f>IF(F61="","",CLIENT&amp;"-BBM-"&amp;PROJ&amp;"-"&amp;B61&amp;"-"&amp;C61&amp;"-"&amp;D61&amp;"-"&amp;E61&amp;"-"&amp;TEXT(F61,"0000"))</f>
        <v/>
      </c>
      <c r="B61" s="16" t="n"/>
      <c r="C61" s="16" t="n"/>
      <c r="D61" s="16" t="n"/>
      <c r="E61" s="16" t="n"/>
      <c r="F61" s="16" t="n"/>
      <c r="G61" s="16" t="n"/>
      <c r="H61" s="16" t="n"/>
      <c r="I61" s="16" t="n"/>
      <c r="J61" s="16" t="n"/>
      <c r="K61" s="16" t="n"/>
      <c r="L61" s="17">
        <f>IF(A61="","",IFERROR(1/(1/_xlfn.MAXIFS('Transmittal log'!$D$6:$D$505,'Transmittal log'!$G$6:$G$505,A61)),""))</f>
        <v/>
      </c>
      <c r="M61" s="18">
        <f>IF(A61="","",IFERROR(1/(1/_xlfn.MAXIFS('Transmittal log'!$H$6:$H$505,'Transmittal log'!$G$6:$G$505,A61)),""))</f>
        <v/>
      </c>
      <c r="N61" s="15">
        <f>IF(A61="","",COUNTIF('Transmittal log'!$G$6:$G$505,A61))</f>
        <v/>
      </c>
      <c r="O61" s="16" t="n"/>
      <c r="P61" s="16" t="n"/>
    </row>
    <row r="62">
      <c r="A62" s="15">
        <f>IF(F62="","",CLIENT&amp;"-BBM-"&amp;PROJ&amp;"-"&amp;B62&amp;"-"&amp;C62&amp;"-"&amp;D62&amp;"-"&amp;E62&amp;"-"&amp;TEXT(F62,"0000"))</f>
        <v/>
      </c>
      <c r="B62" s="16" t="n"/>
      <c r="C62" s="16" t="n"/>
      <c r="D62" s="16" t="n"/>
      <c r="E62" s="16" t="n"/>
      <c r="F62" s="16" t="n"/>
      <c r="G62" s="16" t="n"/>
      <c r="H62" s="16" t="n"/>
      <c r="I62" s="16" t="n"/>
      <c r="J62" s="16" t="n"/>
      <c r="K62" s="16" t="n"/>
      <c r="L62" s="17">
        <f>IF(A62="","",IFERROR(1/(1/_xlfn.MAXIFS('Transmittal log'!$D$6:$D$505,'Transmittal log'!$G$6:$G$505,A62)),""))</f>
        <v/>
      </c>
      <c r="M62" s="18">
        <f>IF(A62="","",IFERROR(1/(1/_xlfn.MAXIFS('Transmittal log'!$H$6:$H$505,'Transmittal log'!$G$6:$G$505,A62)),""))</f>
        <v/>
      </c>
      <c r="N62" s="15">
        <f>IF(A62="","",COUNTIF('Transmittal log'!$G$6:$G$505,A62))</f>
        <v/>
      </c>
      <c r="O62" s="16" t="n"/>
      <c r="P62" s="16" t="n"/>
    </row>
    <row r="63">
      <c r="A63" s="15">
        <f>IF(F63="","",CLIENT&amp;"-BBM-"&amp;PROJ&amp;"-"&amp;B63&amp;"-"&amp;C63&amp;"-"&amp;D63&amp;"-"&amp;E63&amp;"-"&amp;TEXT(F63,"0000"))</f>
        <v/>
      </c>
      <c r="B63" s="16" t="n"/>
      <c r="C63" s="16" t="n"/>
      <c r="D63" s="16" t="n"/>
      <c r="E63" s="16" t="n"/>
      <c r="F63" s="16" t="n"/>
      <c r="G63" s="16" t="n"/>
      <c r="H63" s="16" t="n"/>
      <c r="I63" s="16" t="n"/>
      <c r="J63" s="16" t="n"/>
      <c r="K63" s="16" t="n"/>
      <c r="L63" s="17">
        <f>IF(A63="","",IFERROR(1/(1/_xlfn.MAXIFS('Transmittal log'!$D$6:$D$505,'Transmittal log'!$G$6:$G$505,A63)),""))</f>
        <v/>
      </c>
      <c r="M63" s="18">
        <f>IF(A63="","",IFERROR(1/(1/_xlfn.MAXIFS('Transmittal log'!$H$6:$H$505,'Transmittal log'!$G$6:$G$505,A63)),""))</f>
        <v/>
      </c>
      <c r="N63" s="15">
        <f>IF(A63="","",COUNTIF('Transmittal log'!$G$6:$G$505,A63))</f>
        <v/>
      </c>
      <c r="O63" s="16" t="n"/>
      <c r="P63" s="16" t="n"/>
    </row>
    <row r="64">
      <c r="A64" s="15">
        <f>IF(F64="","",CLIENT&amp;"-BBM-"&amp;PROJ&amp;"-"&amp;B64&amp;"-"&amp;C64&amp;"-"&amp;D64&amp;"-"&amp;E64&amp;"-"&amp;TEXT(F64,"0000"))</f>
        <v/>
      </c>
      <c r="B64" s="16" t="n"/>
      <c r="C64" s="16" t="n"/>
      <c r="D64" s="16" t="n"/>
      <c r="E64" s="16" t="n"/>
      <c r="F64" s="16" t="n"/>
      <c r="G64" s="16" t="n"/>
      <c r="H64" s="16" t="n"/>
      <c r="I64" s="16" t="n"/>
      <c r="J64" s="16" t="n"/>
      <c r="K64" s="16" t="n"/>
      <c r="L64" s="17">
        <f>IF(A64="","",IFERROR(1/(1/_xlfn.MAXIFS('Transmittal log'!$D$6:$D$505,'Transmittal log'!$G$6:$G$505,A64)),""))</f>
        <v/>
      </c>
      <c r="M64" s="18">
        <f>IF(A64="","",IFERROR(1/(1/_xlfn.MAXIFS('Transmittal log'!$H$6:$H$505,'Transmittal log'!$G$6:$G$505,A64)),""))</f>
        <v/>
      </c>
      <c r="N64" s="15">
        <f>IF(A64="","",COUNTIF('Transmittal log'!$G$6:$G$505,A64))</f>
        <v/>
      </c>
      <c r="O64" s="16" t="n"/>
      <c r="P64" s="16" t="n"/>
    </row>
    <row r="65">
      <c r="A65" s="15">
        <f>IF(F65="","",CLIENT&amp;"-BBM-"&amp;PROJ&amp;"-"&amp;B65&amp;"-"&amp;C65&amp;"-"&amp;D65&amp;"-"&amp;E65&amp;"-"&amp;TEXT(F65,"0000"))</f>
        <v/>
      </c>
      <c r="B65" s="16" t="n"/>
      <c r="C65" s="16" t="n"/>
      <c r="D65" s="16" t="n"/>
      <c r="E65" s="16" t="n"/>
      <c r="F65" s="16" t="n"/>
      <c r="G65" s="16" t="n"/>
      <c r="H65" s="16" t="n"/>
      <c r="I65" s="16" t="n"/>
      <c r="J65" s="16" t="n"/>
      <c r="K65" s="16" t="n"/>
      <c r="L65" s="17">
        <f>IF(A65="","",IFERROR(1/(1/_xlfn.MAXIFS('Transmittal log'!$D$6:$D$505,'Transmittal log'!$G$6:$G$505,A65)),""))</f>
        <v/>
      </c>
      <c r="M65" s="18">
        <f>IF(A65="","",IFERROR(1/(1/_xlfn.MAXIFS('Transmittal log'!$H$6:$H$505,'Transmittal log'!$G$6:$G$505,A65)),""))</f>
        <v/>
      </c>
      <c r="N65" s="15">
        <f>IF(A65="","",COUNTIF('Transmittal log'!$G$6:$G$505,A65))</f>
        <v/>
      </c>
      <c r="O65" s="16" t="n"/>
      <c r="P65" s="16" t="n"/>
    </row>
    <row r="66">
      <c r="A66" s="15">
        <f>IF(F66="","",CLIENT&amp;"-BBM-"&amp;PROJ&amp;"-"&amp;B66&amp;"-"&amp;C66&amp;"-"&amp;D66&amp;"-"&amp;E66&amp;"-"&amp;TEXT(F66,"0000"))</f>
        <v/>
      </c>
      <c r="B66" s="16" t="n"/>
      <c r="C66" s="16" t="n"/>
      <c r="D66" s="16" t="n"/>
      <c r="E66" s="16" t="n"/>
      <c r="F66" s="16" t="n"/>
      <c r="G66" s="16" t="n"/>
      <c r="H66" s="16" t="n"/>
      <c r="I66" s="16" t="n"/>
      <c r="J66" s="16" t="n"/>
      <c r="K66" s="16" t="n"/>
      <c r="L66" s="17">
        <f>IF(A66="","",IFERROR(1/(1/_xlfn.MAXIFS('Transmittal log'!$D$6:$D$505,'Transmittal log'!$G$6:$G$505,A66)),""))</f>
        <v/>
      </c>
      <c r="M66" s="18">
        <f>IF(A66="","",IFERROR(1/(1/_xlfn.MAXIFS('Transmittal log'!$H$6:$H$505,'Transmittal log'!$G$6:$G$505,A66)),""))</f>
        <v/>
      </c>
      <c r="N66" s="15">
        <f>IF(A66="","",COUNTIF('Transmittal log'!$G$6:$G$505,A66))</f>
        <v/>
      </c>
      <c r="O66" s="16" t="n"/>
      <c r="P66" s="16" t="n"/>
    </row>
    <row r="67">
      <c r="A67" s="15">
        <f>IF(F67="","",CLIENT&amp;"-BBM-"&amp;PROJ&amp;"-"&amp;B67&amp;"-"&amp;C67&amp;"-"&amp;D67&amp;"-"&amp;E67&amp;"-"&amp;TEXT(F67,"0000"))</f>
        <v/>
      </c>
      <c r="B67" s="16" t="n"/>
      <c r="C67" s="16" t="n"/>
      <c r="D67" s="16" t="n"/>
      <c r="E67" s="16" t="n"/>
      <c r="F67" s="16" t="n"/>
      <c r="G67" s="16" t="n"/>
      <c r="H67" s="16" t="n"/>
      <c r="I67" s="16" t="n"/>
      <c r="J67" s="16" t="n"/>
      <c r="K67" s="16" t="n"/>
      <c r="L67" s="17">
        <f>IF(A67="","",IFERROR(1/(1/_xlfn.MAXIFS('Transmittal log'!$D$6:$D$505,'Transmittal log'!$G$6:$G$505,A67)),""))</f>
        <v/>
      </c>
      <c r="M67" s="18">
        <f>IF(A67="","",IFERROR(1/(1/_xlfn.MAXIFS('Transmittal log'!$H$6:$H$505,'Transmittal log'!$G$6:$G$505,A67)),""))</f>
        <v/>
      </c>
      <c r="N67" s="15">
        <f>IF(A67="","",COUNTIF('Transmittal log'!$G$6:$G$505,A67))</f>
        <v/>
      </c>
      <c r="O67" s="16" t="n"/>
      <c r="P67" s="16" t="n"/>
    </row>
    <row r="68">
      <c r="A68" s="15">
        <f>IF(F68="","",CLIENT&amp;"-BBM-"&amp;PROJ&amp;"-"&amp;B68&amp;"-"&amp;C68&amp;"-"&amp;D68&amp;"-"&amp;E68&amp;"-"&amp;TEXT(F68,"0000"))</f>
        <v/>
      </c>
      <c r="B68" s="16" t="n"/>
      <c r="C68" s="16" t="n"/>
      <c r="D68" s="16" t="n"/>
      <c r="E68" s="16" t="n"/>
      <c r="F68" s="16" t="n"/>
      <c r="G68" s="16" t="n"/>
      <c r="H68" s="16" t="n"/>
      <c r="I68" s="16" t="n"/>
      <c r="J68" s="16" t="n"/>
      <c r="K68" s="16" t="n"/>
      <c r="L68" s="17">
        <f>IF(A68="","",IFERROR(1/(1/_xlfn.MAXIFS('Transmittal log'!$D$6:$D$505,'Transmittal log'!$G$6:$G$505,A68)),""))</f>
        <v/>
      </c>
      <c r="M68" s="18">
        <f>IF(A68="","",IFERROR(1/(1/_xlfn.MAXIFS('Transmittal log'!$H$6:$H$505,'Transmittal log'!$G$6:$G$505,A68)),""))</f>
        <v/>
      </c>
      <c r="N68" s="15">
        <f>IF(A68="","",COUNTIF('Transmittal log'!$G$6:$G$505,A68))</f>
        <v/>
      </c>
      <c r="O68" s="16" t="n"/>
      <c r="P68" s="16" t="n"/>
    </row>
    <row r="69">
      <c r="A69" s="15">
        <f>IF(F69="","",CLIENT&amp;"-BBM-"&amp;PROJ&amp;"-"&amp;B69&amp;"-"&amp;C69&amp;"-"&amp;D69&amp;"-"&amp;E69&amp;"-"&amp;TEXT(F69,"0000"))</f>
        <v/>
      </c>
      <c r="B69" s="16" t="n"/>
      <c r="C69" s="16" t="n"/>
      <c r="D69" s="16" t="n"/>
      <c r="E69" s="16" t="n"/>
      <c r="F69" s="16" t="n"/>
      <c r="G69" s="16" t="n"/>
      <c r="H69" s="16" t="n"/>
      <c r="I69" s="16" t="n"/>
      <c r="J69" s="16" t="n"/>
      <c r="K69" s="16" t="n"/>
      <c r="L69" s="17">
        <f>IF(A69="","",IFERROR(1/(1/_xlfn.MAXIFS('Transmittal log'!$D$6:$D$505,'Transmittal log'!$G$6:$G$505,A69)),""))</f>
        <v/>
      </c>
      <c r="M69" s="18">
        <f>IF(A69="","",IFERROR(1/(1/_xlfn.MAXIFS('Transmittal log'!$H$6:$H$505,'Transmittal log'!$G$6:$G$505,A69)),""))</f>
        <v/>
      </c>
      <c r="N69" s="15">
        <f>IF(A69="","",COUNTIF('Transmittal log'!$G$6:$G$505,A69))</f>
        <v/>
      </c>
      <c r="O69" s="16" t="n"/>
      <c r="P69" s="16" t="n"/>
    </row>
    <row r="70">
      <c r="A70" s="15">
        <f>IF(F70="","",CLIENT&amp;"-BBM-"&amp;PROJ&amp;"-"&amp;B70&amp;"-"&amp;C70&amp;"-"&amp;D70&amp;"-"&amp;E70&amp;"-"&amp;TEXT(F70,"0000"))</f>
        <v/>
      </c>
      <c r="B70" s="16" t="n"/>
      <c r="C70" s="16" t="n"/>
      <c r="D70" s="16" t="n"/>
      <c r="E70" s="16" t="n"/>
      <c r="F70" s="16" t="n"/>
      <c r="G70" s="16" t="n"/>
      <c r="H70" s="16" t="n"/>
      <c r="I70" s="16" t="n"/>
      <c r="J70" s="16" t="n"/>
      <c r="K70" s="16" t="n"/>
      <c r="L70" s="17">
        <f>IF(A70="","",IFERROR(1/(1/_xlfn.MAXIFS('Transmittal log'!$D$6:$D$505,'Transmittal log'!$G$6:$G$505,A70)),""))</f>
        <v/>
      </c>
      <c r="M70" s="18">
        <f>IF(A70="","",IFERROR(1/(1/_xlfn.MAXIFS('Transmittal log'!$H$6:$H$505,'Transmittal log'!$G$6:$G$505,A70)),""))</f>
        <v/>
      </c>
      <c r="N70" s="15">
        <f>IF(A70="","",COUNTIF('Transmittal log'!$G$6:$G$505,A70))</f>
        <v/>
      </c>
      <c r="O70" s="16" t="n"/>
      <c r="P70" s="16" t="n"/>
    </row>
    <row r="71">
      <c r="A71" s="15">
        <f>IF(F71="","",CLIENT&amp;"-BBM-"&amp;PROJ&amp;"-"&amp;B71&amp;"-"&amp;C71&amp;"-"&amp;D71&amp;"-"&amp;E71&amp;"-"&amp;TEXT(F71,"0000"))</f>
        <v/>
      </c>
      <c r="B71" s="16" t="n"/>
      <c r="C71" s="16" t="n"/>
      <c r="D71" s="16" t="n"/>
      <c r="E71" s="16" t="n"/>
      <c r="F71" s="16" t="n"/>
      <c r="G71" s="16" t="n"/>
      <c r="H71" s="16" t="n"/>
      <c r="I71" s="16" t="n"/>
      <c r="J71" s="16" t="n"/>
      <c r="K71" s="16" t="n"/>
      <c r="L71" s="17">
        <f>IF(A71="","",IFERROR(1/(1/_xlfn.MAXIFS('Transmittal log'!$D$6:$D$505,'Transmittal log'!$G$6:$G$505,A71)),""))</f>
        <v/>
      </c>
      <c r="M71" s="18">
        <f>IF(A71="","",IFERROR(1/(1/_xlfn.MAXIFS('Transmittal log'!$H$6:$H$505,'Transmittal log'!$G$6:$G$505,A71)),""))</f>
        <v/>
      </c>
      <c r="N71" s="15">
        <f>IF(A71="","",COUNTIF('Transmittal log'!$G$6:$G$505,A71))</f>
        <v/>
      </c>
      <c r="O71" s="16" t="n"/>
      <c r="P71" s="16" t="n"/>
    </row>
    <row r="72">
      <c r="A72" s="15">
        <f>IF(F72="","",CLIENT&amp;"-BBM-"&amp;PROJ&amp;"-"&amp;B72&amp;"-"&amp;C72&amp;"-"&amp;D72&amp;"-"&amp;E72&amp;"-"&amp;TEXT(F72,"0000"))</f>
        <v/>
      </c>
      <c r="B72" s="16" t="n"/>
      <c r="C72" s="16" t="n"/>
      <c r="D72" s="16" t="n"/>
      <c r="E72" s="16" t="n"/>
      <c r="F72" s="16" t="n"/>
      <c r="G72" s="16" t="n"/>
      <c r="H72" s="16" t="n"/>
      <c r="I72" s="16" t="n"/>
      <c r="J72" s="16" t="n"/>
      <c r="K72" s="16" t="n"/>
      <c r="L72" s="17">
        <f>IF(A72="","",IFERROR(1/(1/_xlfn.MAXIFS('Transmittal log'!$D$6:$D$505,'Transmittal log'!$G$6:$G$505,A72)),""))</f>
        <v/>
      </c>
      <c r="M72" s="18">
        <f>IF(A72="","",IFERROR(1/(1/_xlfn.MAXIFS('Transmittal log'!$H$6:$H$505,'Transmittal log'!$G$6:$G$505,A72)),""))</f>
        <v/>
      </c>
      <c r="N72" s="15">
        <f>IF(A72="","",COUNTIF('Transmittal log'!$G$6:$G$505,A72))</f>
        <v/>
      </c>
      <c r="O72" s="16" t="n"/>
      <c r="P72" s="16" t="n"/>
    </row>
    <row r="73">
      <c r="A73" s="15">
        <f>IF(F73="","",CLIENT&amp;"-BBM-"&amp;PROJ&amp;"-"&amp;B73&amp;"-"&amp;C73&amp;"-"&amp;D73&amp;"-"&amp;E73&amp;"-"&amp;TEXT(F73,"0000"))</f>
        <v/>
      </c>
      <c r="B73" s="16" t="n"/>
      <c r="C73" s="16" t="n"/>
      <c r="D73" s="16" t="n"/>
      <c r="E73" s="16" t="n"/>
      <c r="F73" s="16" t="n"/>
      <c r="G73" s="16" t="n"/>
      <c r="H73" s="16" t="n"/>
      <c r="I73" s="16" t="n"/>
      <c r="J73" s="16" t="n"/>
      <c r="K73" s="16" t="n"/>
      <c r="L73" s="17">
        <f>IF(A73="","",IFERROR(1/(1/_xlfn.MAXIFS('Transmittal log'!$D$6:$D$505,'Transmittal log'!$G$6:$G$505,A73)),""))</f>
        <v/>
      </c>
      <c r="M73" s="18">
        <f>IF(A73="","",IFERROR(1/(1/_xlfn.MAXIFS('Transmittal log'!$H$6:$H$505,'Transmittal log'!$G$6:$G$505,A73)),""))</f>
        <v/>
      </c>
      <c r="N73" s="15">
        <f>IF(A73="","",COUNTIF('Transmittal log'!$G$6:$G$505,A73))</f>
        <v/>
      </c>
      <c r="O73" s="16" t="n"/>
      <c r="P73" s="16" t="n"/>
    </row>
    <row r="74">
      <c r="A74" s="15">
        <f>IF(F74="","",CLIENT&amp;"-BBM-"&amp;PROJ&amp;"-"&amp;B74&amp;"-"&amp;C74&amp;"-"&amp;D74&amp;"-"&amp;E74&amp;"-"&amp;TEXT(F74,"0000"))</f>
        <v/>
      </c>
      <c r="B74" s="16" t="n"/>
      <c r="C74" s="16" t="n"/>
      <c r="D74" s="16" t="n"/>
      <c r="E74" s="16" t="n"/>
      <c r="F74" s="16" t="n"/>
      <c r="G74" s="16" t="n"/>
      <c r="H74" s="16" t="n"/>
      <c r="I74" s="16" t="n"/>
      <c r="J74" s="16" t="n"/>
      <c r="K74" s="16" t="n"/>
      <c r="L74" s="17">
        <f>IF(A74="","",IFERROR(1/(1/_xlfn.MAXIFS('Transmittal log'!$D$6:$D$505,'Transmittal log'!$G$6:$G$505,A74)),""))</f>
        <v/>
      </c>
      <c r="M74" s="18">
        <f>IF(A74="","",IFERROR(1/(1/_xlfn.MAXIFS('Transmittal log'!$H$6:$H$505,'Transmittal log'!$G$6:$G$505,A74)),""))</f>
        <v/>
      </c>
      <c r="N74" s="15">
        <f>IF(A74="","",COUNTIF('Transmittal log'!$G$6:$G$505,A74))</f>
        <v/>
      </c>
      <c r="O74" s="16" t="n"/>
      <c r="P74" s="16" t="n"/>
    </row>
    <row r="75">
      <c r="A75" s="15">
        <f>IF(F75="","",CLIENT&amp;"-BBM-"&amp;PROJ&amp;"-"&amp;B75&amp;"-"&amp;C75&amp;"-"&amp;D75&amp;"-"&amp;E75&amp;"-"&amp;TEXT(F75,"0000"))</f>
        <v/>
      </c>
      <c r="B75" s="16" t="n"/>
      <c r="C75" s="16" t="n"/>
      <c r="D75" s="16" t="n"/>
      <c r="E75" s="16" t="n"/>
      <c r="F75" s="16" t="n"/>
      <c r="G75" s="16" t="n"/>
      <c r="H75" s="16" t="n"/>
      <c r="I75" s="16" t="n"/>
      <c r="J75" s="16" t="n"/>
      <c r="K75" s="16" t="n"/>
      <c r="L75" s="17">
        <f>IF(A75="","",IFERROR(1/(1/_xlfn.MAXIFS('Transmittal log'!$D$6:$D$505,'Transmittal log'!$G$6:$G$505,A75)),""))</f>
        <v/>
      </c>
      <c r="M75" s="18">
        <f>IF(A75="","",IFERROR(1/(1/_xlfn.MAXIFS('Transmittal log'!$H$6:$H$505,'Transmittal log'!$G$6:$G$505,A75)),""))</f>
        <v/>
      </c>
      <c r="N75" s="15">
        <f>IF(A75="","",COUNTIF('Transmittal log'!$G$6:$G$505,A75))</f>
        <v/>
      </c>
      <c r="O75" s="16" t="n"/>
      <c r="P75" s="16" t="n"/>
    </row>
    <row r="76">
      <c r="A76" s="15">
        <f>IF(F76="","",CLIENT&amp;"-BBM-"&amp;PROJ&amp;"-"&amp;B76&amp;"-"&amp;C76&amp;"-"&amp;D76&amp;"-"&amp;E76&amp;"-"&amp;TEXT(F76,"0000"))</f>
        <v/>
      </c>
      <c r="B76" s="16" t="n"/>
      <c r="C76" s="16" t="n"/>
      <c r="D76" s="16" t="n"/>
      <c r="E76" s="16" t="n"/>
      <c r="F76" s="16" t="n"/>
      <c r="G76" s="16" t="n"/>
      <c r="H76" s="16" t="n"/>
      <c r="I76" s="16" t="n"/>
      <c r="J76" s="16" t="n"/>
      <c r="K76" s="16" t="n"/>
      <c r="L76" s="17">
        <f>IF(A76="","",IFERROR(1/(1/_xlfn.MAXIFS('Transmittal log'!$D$6:$D$505,'Transmittal log'!$G$6:$G$505,A76)),""))</f>
        <v/>
      </c>
      <c r="M76" s="18">
        <f>IF(A76="","",IFERROR(1/(1/_xlfn.MAXIFS('Transmittal log'!$H$6:$H$505,'Transmittal log'!$G$6:$G$505,A76)),""))</f>
        <v/>
      </c>
      <c r="N76" s="15">
        <f>IF(A76="","",COUNTIF('Transmittal log'!$G$6:$G$505,A76))</f>
        <v/>
      </c>
      <c r="O76" s="16" t="n"/>
      <c r="P76" s="16" t="n"/>
    </row>
    <row r="77">
      <c r="A77" s="15">
        <f>IF(F77="","",CLIENT&amp;"-BBM-"&amp;PROJ&amp;"-"&amp;B77&amp;"-"&amp;C77&amp;"-"&amp;D77&amp;"-"&amp;E77&amp;"-"&amp;TEXT(F77,"0000"))</f>
        <v/>
      </c>
      <c r="B77" s="16" t="n"/>
      <c r="C77" s="16" t="n"/>
      <c r="D77" s="16" t="n"/>
      <c r="E77" s="16" t="n"/>
      <c r="F77" s="16" t="n"/>
      <c r="G77" s="16" t="n"/>
      <c r="H77" s="16" t="n"/>
      <c r="I77" s="16" t="n"/>
      <c r="J77" s="16" t="n"/>
      <c r="K77" s="16" t="n"/>
      <c r="L77" s="17">
        <f>IF(A77="","",IFERROR(1/(1/_xlfn.MAXIFS('Transmittal log'!$D$6:$D$505,'Transmittal log'!$G$6:$G$505,A77)),""))</f>
        <v/>
      </c>
      <c r="M77" s="18">
        <f>IF(A77="","",IFERROR(1/(1/_xlfn.MAXIFS('Transmittal log'!$H$6:$H$505,'Transmittal log'!$G$6:$G$505,A77)),""))</f>
        <v/>
      </c>
      <c r="N77" s="15">
        <f>IF(A77="","",COUNTIF('Transmittal log'!$G$6:$G$505,A77))</f>
        <v/>
      </c>
      <c r="O77" s="16" t="n"/>
      <c r="P77" s="16" t="n"/>
    </row>
    <row r="78">
      <c r="A78" s="15">
        <f>IF(F78="","",CLIENT&amp;"-BBM-"&amp;PROJ&amp;"-"&amp;B78&amp;"-"&amp;C78&amp;"-"&amp;D78&amp;"-"&amp;E78&amp;"-"&amp;TEXT(F78,"0000"))</f>
        <v/>
      </c>
      <c r="B78" s="16" t="n"/>
      <c r="C78" s="16" t="n"/>
      <c r="D78" s="16" t="n"/>
      <c r="E78" s="16" t="n"/>
      <c r="F78" s="16" t="n"/>
      <c r="G78" s="16" t="n"/>
      <c r="H78" s="16" t="n"/>
      <c r="I78" s="16" t="n"/>
      <c r="J78" s="16" t="n"/>
      <c r="K78" s="16" t="n"/>
      <c r="L78" s="17">
        <f>IF(A78="","",IFERROR(1/(1/_xlfn.MAXIFS('Transmittal log'!$D$6:$D$505,'Transmittal log'!$G$6:$G$505,A78)),""))</f>
        <v/>
      </c>
      <c r="M78" s="18">
        <f>IF(A78="","",IFERROR(1/(1/_xlfn.MAXIFS('Transmittal log'!$H$6:$H$505,'Transmittal log'!$G$6:$G$505,A78)),""))</f>
        <v/>
      </c>
      <c r="N78" s="15">
        <f>IF(A78="","",COUNTIF('Transmittal log'!$G$6:$G$505,A78))</f>
        <v/>
      </c>
      <c r="O78" s="16" t="n"/>
      <c r="P78" s="16" t="n"/>
    </row>
    <row r="79">
      <c r="A79" s="15">
        <f>IF(F79="","",CLIENT&amp;"-BBM-"&amp;PROJ&amp;"-"&amp;B79&amp;"-"&amp;C79&amp;"-"&amp;D79&amp;"-"&amp;E79&amp;"-"&amp;TEXT(F79,"0000"))</f>
        <v/>
      </c>
      <c r="B79" s="16" t="n"/>
      <c r="C79" s="16" t="n"/>
      <c r="D79" s="16" t="n"/>
      <c r="E79" s="16" t="n"/>
      <c r="F79" s="16" t="n"/>
      <c r="G79" s="16" t="n"/>
      <c r="H79" s="16" t="n"/>
      <c r="I79" s="16" t="n"/>
      <c r="J79" s="16" t="n"/>
      <c r="K79" s="16" t="n"/>
      <c r="L79" s="17">
        <f>IF(A79="","",IFERROR(1/(1/_xlfn.MAXIFS('Transmittal log'!$D$6:$D$505,'Transmittal log'!$G$6:$G$505,A79)),""))</f>
        <v/>
      </c>
      <c r="M79" s="18">
        <f>IF(A79="","",IFERROR(1/(1/_xlfn.MAXIFS('Transmittal log'!$H$6:$H$505,'Transmittal log'!$G$6:$G$505,A79)),""))</f>
        <v/>
      </c>
      <c r="N79" s="15">
        <f>IF(A79="","",COUNTIF('Transmittal log'!$G$6:$G$505,A79))</f>
        <v/>
      </c>
      <c r="O79" s="16" t="n"/>
      <c r="P79" s="16" t="n"/>
    </row>
    <row r="80">
      <c r="A80" s="15">
        <f>IF(F80="","",CLIENT&amp;"-BBM-"&amp;PROJ&amp;"-"&amp;B80&amp;"-"&amp;C80&amp;"-"&amp;D80&amp;"-"&amp;E80&amp;"-"&amp;TEXT(F80,"0000"))</f>
        <v/>
      </c>
      <c r="B80" s="16" t="n"/>
      <c r="C80" s="16" t="n"/>
      <c r="D80" s="16" t="n"/>
      <c r="E80" s="16" t="n"/>
      <c r="F80" s="16" t="n"/>
      <c r="G80" s="16" t="n"/>
      <c r="H80" s="16" t="n"/>
      <c r="I80" s="16" t="n"/>
      <c r="J80" s="16" t="n"/>
      <c r="K80" s="16" t="n"/>
      <c r="L80" s="17">
        <f>IF(A80="","",IFERROR(1/(1/_xlfn.MAXIFS('Transmittal log'!$D$6:$D$505,'Transmittal log'!$G$6:$G$505,A80)),""))</f>
        <v/>
      </c>
      <c r="M80" s="18">
        <f>IF(A80="","",IFERROR(1/(1/_xlfn.MAXIFS('Transmittal log'!$H$6:$H$505,'Transmittal log'!$G$6:$G$505,A80)),""))</f>
        <v/>
      </c>
      <c r="N80" s="15">
        <f>IF(A80="","",COUNTIF('Transmittal log'!$G$6:$G$505,A80))</f>
        <v/>
      </c>
      <c r="O80" s="16" t="n"/>
      <c r="P80" s="16" t="n"/>
    </row>
    <row r="81">
      <c r="A81" s="15">
        <f>IF(F81="","",CLIENT&amp;"-BBM-"&amp;PROJ&amp;"-"&amp;B81&amp;"-"&amp;C81&amp;"-"&amp;D81&amp;"-"&amp;E81&amp;"-"&amp;TEXT(F81,"0000"))</f>
        <v/>
      </c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7">
        <f>IF(A81="","",IFERROR(1/(1/_xlfn.MAXIFS('Transmittal log'!$D$6:$D$505,'Transmittal log'!$G$6:$G$505,A81)),""))</f>
        <v/>
      </c>
      <c r="M81" s="18">
        <f>IF(A81="","",IFERROR(1/(1/_xlfn.MAXIFS('Transmittal log'!$H$6:$H$505,'Transmittal log'!$G$6:$G$505,A81)),""))</f>
        <v/>
      </c>
      <c r="N81" s="15">
        <f>IF(A81="","",COUNTIF('Transmittal log'!$G$6:$G$505,A81))</f>
        <v/>
      </c>
      <c r="O81" s="16" t="n"/>
      <c r="P81" s="16" t="n"/>
    </row>
    <row r="82">
      <c r="A82" s="15">
        <f>IF(F82="","",CLIENT&amp;"-BBM-"&amp;PROJ&amp;"-"&amp;B82&amp;"-"&amp;C82&amp;"-"&amp;D82&amp;"-"&amp;E82&amp;"-"&amp;TEXT(F82,"0000"))</f>
        <v/>
      </c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7">
        <f>IF(A82="","",IFERROR(1/(1/_xlfn.MAXIFS('Transmittal log'!$D$6:$D$505,'Transmittal log'!$G$6:$G$505,A82)),""))</f>
        <v/>
      </c>
      <c r="M82" s="18">
        <f>IF(A82="","",IFERROR(1/(1/_xlfn.MAXIFS('Transmittal log'!$H$6:$H$505,'Transmittal log'!$G$6:$G$505,A82)),""))</f>
        <v/>
      </c>
      <c r="N82" s="15">
        <f>IF(A82="","",COUNTIF('Transmittal log'!$G$6:$G$505,A82))</f>
        <v/>
      </c>
      <c r="O82" s="16" t="n"/>
      <c r="P82" s="16" t="n"/>
    </row>
    <row r="83">
      <c r="A83" s="15">
        <f>IF(F83="","",CLIENT&amp;"-BBM-"&amp;PROJ&amp;"-"&amp;B83&amp;"-"&amp;C83&amp;"-"&amp;D83&amp;"-"&amp;E83&amp;"-"&amp;TEXT(F83,"0000"))</f>
        <v/>
      </c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7">
        <f>IF(A83="","",IFERROR(1/(1/_xlfn.MAXIFS('Transmittal log'!$D$6:$D$505,'Transmittal log'!$G$6:$G$505,A83)),""))</f>
        <v/>
      </c>
      <c r="M83" s="18">
        <f>IF(A83="","",IFERROR(1/(1/_xlfn.MAXIFS('Transmittal log'!$H$6:$H$505,'Transmittal log'!$G$6:$G$505,A83)),""))</f>
        <v/>
      </c>
      <c r="N83" s="15">
        <f>IF(A83="","",COUNTIF('Transmittal log'!$G$6:$G$505,A83))</f>
        <v/>
      </c>
      <c r="O83" s="16" t="n"/>
      <c r="P83" s="16" t="n"/>
    </row>
    <row r="84">
      <c r="A84" s="15">
        <f>IF(F84="","",CLIENT&amp;"-BBM-"&amp;PROJ&amp;"-"&amp;B84&amp;"-"&amp;C84&amp;"-"&amp;D84&amp;"-"&amp;E84&amp;"-"&amp;TEXT(F84,"0000"))</f>
        <v/>
      </c>
      <c r="B84" s="16" t="n"/>
      <c r="C84" s="16" t="n"/>
      <c r="D84" s="16" t="n"/>
      <c r="E84" s="16" t="n"/>
      <c r="F84" s="16" t="n"/>
      <c r="G84" s="16" t="n"/>
      <c r="H84" s="16" t="n"/>
      <c r="I84" s="16" t="n"/>
      <c r="J84" s="16" t="n"/>
      <c r="K84" s="16" t="n"/>
      <c r="L84" s="17">
        <f>IF(A84="","",IFERROR(1/(1/_xlfn.MAXIFS('Transmittal log'!$D$6:$D$505,'Transmittal log'!$G$6:$G$505,A84)),""))</f>
        <v/>
      </c>
      <c r="M84" s="18">
        <f>IF(A84="","",IFERROR(1/(1/_xlfn.MAXIFS('Transmittal log'!$H$6:$H$505,'Transmittal log'!$G$6:$G$505,A84)),""))</f>
        <v/>
      </c>
      <c r="N84" s="15">
        <f>IF(A84="","",COUNTIF('Transmittal log'!$G$6:$G$505,A84))</f>
        <v/>
      </c>
      <c r="O84" s="16" t="n"/>
      <c r="P84" s="16" t="n"/>
    </row>
    <row r="85">
      <c r="A85" s="15">
        <f>IF(F85="","",CLIENT&amp;"-BBM-"&amp;PROJ&amp;"-"&amp;B85&amp;"-"&amp;C85&amp;"-"&amp;D85&amp;"-"&amp;E85&amp;"-"&amp;TEXT(F85,"0000"))</f>
        <v/>
      </c>
      <c r="B85" s="16" t="n"/>
      <c r="C85" s="16" t="n"/>
      <c r="D85" s="16" t="n"/>
      <c r="E85" s="16" t="n"/>
      <c r="F85" s="16" t="n"/>
      <c r="G85" s="16" t="n"/>
      <c r="H85" s="16" t="n"/>
      <c r="I85" s="16" t="n"/>
      <c r="J85" s="16" t="n"/>
      <c r="K85" s="16" t="n"/>
      <c r="L85" s="17">
        <f>IF(A85="","",IFERROR(1/(1/_xlfn.MAXIFS('Transmittal log'!$D$6:$D$505,'Transmittal log'!$G$6:$G$505,A85)),""))</f>
        <v/>
      </c>
      <c r="M85" s="18">
        <f>IF(A85="","",IFERROR(1/(1/_xlfn.MAXIFS('Transmittal log'!$H$6:$H$505,'Transmittal log'!$G$6:$G$505,A85)),""))</f>
        <v/>
      </c>
      <c r="N85" s="15">
        <f>IF(A85="","",COUNTIF('Transmittal log'!$G$6:$G$505,A85))</f>
        <v/>
      </c>
      <c r="O85" s="16" t="n"/>
      <c r="P85" s="16" t="n"/>
    </row>
    <row r="86">
      <c r="A86" s="15">
        <f>IF(F86="","",CLIENT&amp;"-BBM-"&amp;PROJ&amp;"-"&amp;B86&amp;"-"&amp;C86&amp;"-"&amp;D86&amp;"-"&amp;E86&amp;"-"&amp;TEXT(F86,"0000"))</f>
        <v/>
      </c>
      <c r="B86" s="16" t="n"/>
      <c r="C86" s="16" t="n"/>
      <c r="D86" s="16" t="n"/>
      <c r="E86" s="16" t="n"/>
      <c r="F86" s="16" t="n"/>
      <c r="G86" s="16" t="n"/>
      <c r="H86" s="16" t="n"/>
      <c r="I86" s="16" t="n"/>
      <c r="J86" s="16" t="n"/>
      <c r="K86" s="16" t="n"/>
      <c r="L86" s="17">
        <f>IF(A86="","",IFERROR(1/(1/_xlfn.MAXIFS('Transmittal log'!$D$6:$D$505,'Transmittal log'!$G$6:$G$505,A86)),""))</f>
        <v/>
      </c>
      <c r="M86" s="18">
        <f>IF(A86="","",IFERROR(1/(1/_xlfn.MAXIFS('Transmittal log'!$H$6:$H$505,'Transmittal log'!$G$6:$G$505,A86)),""))</f>
        <v/>
      </c>
      <c r="N86" s="15">
        <f>IF(A86="","",COUNTIF('Transmittal log'!$G$6:$G$505,A86))</f>
        <v/>
      </c>
      <c r="O86" s="16" t="n"/>
      <c r="P86" s="16" t="n"/>
    </row>
    <row r="87">
      <c r="A87" s="15">
        <f>IF(F87="","",CLIENT&amp;"-BBM-"&amp;PROJ&amp;"-"&amp;B87&amp;"-"&amp;C87&amp;"-"&amp;D87&amp;"-"&amp;E87&amp;"-"&amp;TEXT(F87,"0000"))</f>
        <v/>
      </c>
      <c r="B87" s="16" t="n"/>
      <c r="C87" s="16" t="n"/>
      <c r="D87" s="16" t="n"/>
      <c r="E87" s="16" t="n"/>
      <c r="F87" s="16" t="n"/>
      <c r="G87" s="16" t="n"/>
      <c r="H87" s="16" t="n"/>
      <c r="I87" s="16" t="n"/>
      <c r="J87" s="16" t="n"/>
      <c r="K87" s="16" t="n"/>
      <c r="L87" s="17">
        <f>IF(A87="","",IFERROR(1/(1/_xlfn.MAXIFS('Transmittal log'!$D$6:$D$505,'Transmittal log'!$G$6:$G$505,A87)),""))</f>
        <v/>
      </c>
      <c r="M87" s="18">
        <f>IF(A87="","",IFERROR(1/(1/_xlfn.MAXIFS('Transmittal log'!$H$6:$H$505,'Transmittal log'!$G$6:$G$505,A87)),""))</f>
        <v/>
      </c>
      <c r="N87" s="15">
        <f>IF(A87="","",COUNTIF('Transmittal log'!$G$6:$G$505,A87))</f>
        <v/>
      </c>
      <c r="O87" s="16" t="n"/>
      <c r="P87" s="16" t="n"/>
    </row>
    <row r="88">
      <c r="A88" s="15">
        <f>IF(F88="","",CLIENT&amp;"-BBM-"&amp;PROJ&amp;"-"&amp;B88&amp;"-"&amp;C88&amp;"-"&amp;D88&amp;"-"&amp;E88&amp;"-"&amp;TEXT(F88,"0000"))</f>
        <v/>
      </c>
      <c r="B88" s="16" t="n"/>
      <c r="C88" s="16" t="n"/>
      <c r="D88" s="16" t="n"/>
      <c r="E88" s="16" t="n"/>
      <c r="F88" s="16" t="n"/>
      <c r="G88" s="16" t="n"/>
      <c r="H88" s="16" t="n"/>
      <c r="I88" s="16" t="n"/>
      <c r="J88" s="16" t="n"/>
      <c r="K88" s="16" t="n"/>
      <c r="L88" s="17">
        <f>IF(A88="","",IFERROR(1/(1/_xlfn.MAXIFS('Transmittal log'!$D$6:$D$505,'Transmittal log'!$G$6:$G$505,A88)),""))</f>
        <v/>
      </c>
      <c r="M88" s="18">
        <f>IF(A88="","",IFERROR(1/(1/_xlfn.MAXIFS('Transmittal log'!$H$6:$H$505,'Transmittal log'!$G$6:$G$505,A88)),""))</f>
        <v/>
      </c>
      <c r="N88" s="15">
        <f>IF(A88="","",COUNTIF('Transmittal log'!$G$6:$G$505,A88))</f>
        <v/>
      </c>
      <c r="O88" s="16" t="n"/>
      <c r="P88" s="16" t="n"/>
    </row>
    <row r="89">
      <c r="A89" s="15">
        <f>IF(F89="","",CLIENT&amp;"-BBM-"&amp;PROJ&amp;"-"&amp;B89&amp;"-"&amp;C89&amp;"-"&amp;D89&amp;"-"&amp;E89&amp;"-"&amp;TEXT(F89,"0000"))</f>
        <v/>
      </c>
      <c r="B89" s="16" t="n"/>
      <c r="C89" s="16" t="n"/>
      <c r="D89" s="16" t="n"/>
      <c r="E89" s="16" t="n"/>
      <c r="F89" s="16" t="n"/>
      <c r="G89" s="16" t="n"/>
      <c r="H89" s="16" t="n"/>
      <c r="I89" s="16" t="n"/>
      <c r="J89" s="16" t="n"/>
      <c r="K89" s="16" t="n"/>
      <c r="L89" s="17">
        <f>IF(A89="","",IFERROR(1/(1/_xlfn.MAXIFS('Transmittal log'!$D$6:$D$505,'Transmittal log'!$G$6:$G$505,A89)),""))</f>
        <v/>
      </c>
      <c r="M89" s="18">
        <f>IF(A89="","",IFERROR(1/(1/_xlfn.MAXIFS('Transmittal log'!$H$6:$H$505,'Transmittal log'!$G$6:$G$505,A89)),""))</f>
        <v/>
      </c>
      <c r="N89" s="15">
        <f>IF(A89="","",COUNTIF('Transmittal log'!$G$6:$G$505,A89))</f>
        <v/>
      </c>
      <c r="O89" s="16" t="n"/>
      <c r="P89" s="16" t="n"/>
    </row>
    <row r="90">
      <c r="A90" s="15">
        <f>IF(F90="","",CLIENT&amp;"-BBM-"&amp;PROJ&amp;"-"&amp;B90&amp;"-"&amp;C90&amp;"-"&amp;D90&amp;"-"&amp;E90&amp;"-"&amp;TEXT(F90,"0000"))</f>
        <v/>
      </c>
      <c r="B90" s="16" t="n"/>
      <c r="C90" s="16" t="n"/>
      <c r="D90" s="16" t="n"/>
      <c r="E90" s="16" t="n"/>
      <c r="F90" s="16" t="n"/>
      <c r="G90" s="16" t="n"/>
      <c r="H90" s="16" t="n"/>
      <c r="I90" s="16" t="n"/>
      <c r="J90" s="16" t="n"/>
      <c r="K90" s="16" t="n"/>
      <c r="L90" s="17">
        <f>IF(A90="","",IFERROR(1/(1/_xlfn.MAXIFS('Transmittal log'!$D$6:$D$505,'Transmittal log'!$G$6:$G$505,A90)),""))</f>
        <v/>
      </c>
      <c r="M90" s="18">
        <f>IF(A90="","",IFERROR(1/(1/_xlfn.MAXIFS('Transmittal log'!$H$6:$H$505,'Transmittal log'!$G$6:$G$505,A90)),""))</f>
        <v/>
      </c>
      <c r="N90" s="15">
        <f>IF(A90="","",COUNTIF('Transmittal log'!$G$6:$G$505,A90))</f>
        <v/>
      </c>
      <c r="O90" s="16" t="n"/>
      <c r="P90" s="16" t="n"/>
    </row>
    <row r="91">
      <c r="A91" s="15">
        <f>IF(F91="","",CLIENT&amp;"-BBM-"&amp;PROJ&amp;"-"&amp;B91&amp;"-"&amp;C91&amp;"-"&amp;D91&amp;"-"&amp;E91&amp;"-"&amp;TEXT(F91,"0000"))</f>
        <v/>
      </c>
      <c r="B91" s="16" t="n"/>
      <c r="C91" s="16" t="n"/>
      <c r="D91" s="16" t="n"/>
      <c r="E91" s="16" t="n"/>
      <c r="F91" s="16" t="n"/>
      <c r="G91" s="16" t="n"/>
      <c r="H91" s="16" t="n"/>
      <c r="I91" s="16" t="n"/>
      <c r="J91" s="16" t="n"/>
      <c r="K91" s="16" t="n"/>
      <c r="L91" s="17">
        <f>IF(A91="","",IFERROR(1/(1/_xlfn.MAXIFS('Transmittal log'!$D$6:$D$505,'Transmittal log'!$G$6:$G$505,A91)),""))</f>
        <v/>
      </c>
      <c r="M91" s="18">
        <f>IF(A91="","",IFERROR(1/(1/_xlfn.MAXIFS('Transmittal log'!$H$6:$H$505,'Transmittal log'!$G$6:$G$505,A91)),""))</f>
        <v/>
      </c>
      <c r="N91" s="15">
        <f>IF(A91="","",COUNTIF('Transmittal log'!$G$6:$G$505,A91))</f>
        <v/>
      </c>
      <c r="O91" s="16" t="n"/>
      <c r="P91" s="16" t="n"/>
    </row>
    <row r="92">
      <c r="A92" s="15">
        <f>IF(F92="","",CLIENT&amp;"-BBM-"&amp;PROJ&amp;"-"&amp;B92&amp;"-"&amp;C92&amp;"-"&amp;D92&amp;"-"&amp;E92&amp;"-"&amp;TEXT(F92,"0000"))</f>
        <v/>
      </c>
      <c r="B92" s="16" t="n"/>
      <c r="C92" s="16" t="n"/>
      <c r="D92" s="16" t="n"/>
      <c r="E92" s="16" t="n"/>
      <c r="F92" s="16" t="n"/>
      <c r="G92" s="16" t="n"/>
      <c r="H92" s="16" t="n"/>
      <c r="I92" s="16" t="n"/>
      <c r="J92" s="16" t="n"/>
      <c r="K92" s="16" t="n"/>
      <c r="L92" s="17">
        <f>IF(A92="","",IFERROR(1/(1/_xlfn.MAXIFS('Transmittal log'!$D$6:$D$505,'Transmittal log'!$G$6:$G$505,A92)),""))</f>
        <v/>
      </c>
      <c r="M92" s="18">
        <f>IF(A92="","",IFERROR(1/(1/_xlfn.MAXIFS('Transmittal log'!$H$6:$H$505,'Transmittal log'!$G$6:$G$505,A92)),""))</f>
        <v/>
      </c>
      <c r="N92" s="15">
        <f>IF(A92="","",COUNTIF('Transmittal log'!$G$6:$G$505,A92))</f>
        <v/>
      </c>
      <c r="O92" s="16" t="n"/>
      <c r="P92" s="16" t="n"/>
    </row>
    <row r="93">
      <c r="A93" s="15">
        <f>IF(F93="","",CLIENT&amp;"-BBM-"&amp;PROJ&amp;"-"&amp;B93&amp;"-"&amp;C93&amp;"-"&amp;D93&amp;"-"&amp;E93&amp;"-"&amp;TEXT(F93,"0000"))</f>
        <v/>
      </c>
      <c r="B93" s="16" t="n"/>
      <c r="C93" s="16" t="n"/>
      <c r="D93" s="16" t="n"/>
      <c r="E93" s="16" t="n"/>
      <c r="F93" s="16" t="n"/>
      <c r="G93" s="16" t="n"/>
      <c r="H93" s="16" t="n"/>
      <c r="I93" s="16" t="n"/>
      <c r="J93" s="16" t="n"/>
      <c r="K93" s="16" t="n"/>
      <c r="L93" s="17">
        <f>IF(A93="","",IFERROR(1/(1/_xlfn.MAXIFS('Transmittal log'!$D$6:$D$505,'Transmittal log'!$G$6:$G$505,A93)),""))</f>
        <v/>
      </c>
      <c r="M93" s="18">
        <f>IF(A93="","",IFERROR(1/(1/_xlfn.MAXIFS('Transmittal log'!$H$6:$H$505,'Transmittal log'!$G$6:$G$505,A93)),""))</f>
        <v/>
      </c>
      <c r="N93" s="15">
        <f>IF(A93="","",COUNTIF('Transmittal log'!$G$6:$G$505,A93))</f>
        <v/>
      </c>
      <c r="O93" s="16" t="n"/>
      <c r="P93" s="16" t="n"/>
    </row>
    <row r="94">
      <c r="A94" s="15">
        <f>IF(F94="","",CLIENT&amp;"-BBM-"&amp;PROJ&amp;"-"&amp;B94&amp;"-"&amp;C94&amp;"-"&amp;D94&amp;"-"&amp;E94&amp;"-"&amp;TEXT(F94,"0000"))</f>
        <v/>
      </c>
      <c r="B94" s="16" t="n"/>
      <c r="C94" s="16" t="n"/>
      <c r="D94" s="16" t="n"/>
      <c r="E94" s="16" t="n"/>
      <c r="F94" s="16" t="n"/>
      <c r="G94" s="16" t="n"/>
      <c r="H94" s="16" t="n"/>
      <c r="I94" s="16" t="n"/>
      <c r="J94" s="16" t="n"/>
      <c r="K94" s="16" t="n"/>
      <c r="L94" s="17">
        <f>IF(A94="","",IFERROR(1/(1/_xlfn.MAXIFS('Transmittal log'!$D$6:$D$505,'Transmittal log'!$G$6:$G$505,A94)),""))</f>
        <v/>
      </c>
      <c r="M94" s="18">
        <f>IF(A94="","",IFERROR(1/(1/_xlfn.MAXIFS('Transmittal log'!$H$6:$H$505,'Transmittal log'!$G$6:$G$505,A94)),""))</f>
        <v/>
      </c>
      <c r="N94" s="15">
        <f>IF(A94="","",COUNTIF('Transmittal log'!$G$6:$G$505,A94))</f>
        <v/>
      </c>
      <c r="O94" s="16" t="n"/>
      <c r="P94" s="16" t="n"/>
    </row>
    <row r="95">
      <c r="A95" s="15">
        <f>IF(F95="","",CLIENT&amp;"-BBM-"&amp;PROJ&amp;"-"&amp;B95&amp;"-"&amp;C95&amp;"-"&amp;D95&amp;"-"&amp;E95&amp;"-"&amp;TEXT(F95,"0000"))</f>
        <v/>
      </c>
      <c r="B95" s="16" t="n"/>
      <c r="C95" s="16" t="n"/>
      <c r="D95" s="16" t="n"/>
      <c r="E95" s="16" t="n"/>
      <c r="F95" s="16" t="n"/>
      <c r="G95" s="16" t="n"/>
      <c r="H95" s="16" t="n"/>
      <c r="I95" s="16" t="n"/>
      <c r="J95" s="16" t="n"/>
      <c r="K95" s="16" t="n"/>
      <c r="L95" s="17">
        <f>IF(A95="","",IFERROR(1/(1/_xlfn.MAXIFS('Transmittal log'!$D$6:$D$505,'Transmittal log'!$G$6:$G$505,A95)),""))</f>
        <v/>
      </c>
      <c r="M95" s="18">
        <f>IF(A95="","",IFERROR(1/(1/_xlfn.MAXIFS('Transmittal log'!$H$6:$H$505,'Transmittal log'!$G$6:$G$505,A95)),""))</f>
        <v/>
      </c>
      <c r="N95" s="15">
        <f>IF(A95="","",COUNTIF('Transmittal log'!$G$6:$G$505,A95))</f>
        <v/>
      </c>
      <c r="O95" s="16" t="n"/>
      <c r="P95" s="16" t="n"/>
    </row>
    <row r="96">
      <c r="A96" s="15">
        <f>IF(F96="","",CLIENT&amp;"-BBM-"&amp;PROJ&amp;"-"&amp;B96&amp;"-"&amp;C96&amp;"-"&amp;D96&amp;"-"&amp;E96&amp;"-"&amp;TEXT(F96,"0000"))</f>
        <v/>
      </c>
      <c r="B96" s="16" t="n"/>
      <c r="C96" s="16" t="n"/>
      <c r="D96" s="16" t="n"/>
      <c r="E96" s="16" t="n"/>
      <c r="F96" s="16" t="n"/>
      <c r="G96" s="16" t="n"/>
      <c r="H96" s="16" t="n"/>
      <c r="I96" s="16" t="n"/>
      <c r="J96" s="16" t="n"/>
      <c r="K96" s="16" t="n"/>
      <c r="L96" s="17">
        <f>IF(A96="","",IFERROR(1/(1/_xlfn.MAXIFS('Transmittal log'!$D$6:$D$505,'Transmittal log'!$G$6:$G$505,A96)),""))</f>
        <v/>
      </c>
      <c r="M96" s="18">
        <f>IF(A96="","",IFERROR(1/(1/_xlfn.MAXIFS('Transmittal log'!$H$6:$H$505,'Transmittal log'!$G$6:$G$505,A96)),""))</f>
        <v/>
      </c>
      <c r="N96" s="15">
        <f>IF(A96="","",COUNTIF('Transmittal log'!$G$6:$G$505,A96))</f>
        <v/>
      </c>
      <c r="O96" s="16" t="n"/>
      <c r="P96" s="16" t="n"/>
    </row>
    <row r="97">
      <c r="A97" s="15">
        <f>IF(F97="","",CLIENT&amp;"-BBM-"&amp;PROJ&amp;"-"&amp;B97&amp;"-"&amp;C97&amp;"-"&amp;D97&amp;"-"&amp;E97&amp;"-"&amp;TEXT(F97,"0000"))</f>
        <v/>
      </c>
      <c r="B97" s="16" t="n"/>
      <c r="C97" s="16" t="n"/>
      <c r="D97" s="16" t="n"/>
      <c r="E97" s="16" t="n"/>
      <c r="F97" s="16" t="n"/>
      <c r="G97" s="16" t="n"/>
      <c r="H97" s="16" t="n"/>
      <c r="I97" s="16" t="n"/>
      <c r="J97" s="16" t="n"/>
      <c r="K97" s="16" t="n"/>
      <c r="L97" s="17">
        <f>IF(A97="","",IFERROR(1/(1/_xlfn.MAXIFS('Transmittal log'!$D$6:$D$505,'Transmittal log'!$G$6:$G$505,A97)),""))</f>
        <v/>
      </c>
      <c r="M97" s="18">
        <f>IF(A97="","",IFERROR(1/(1/_xlfn.MAXIFS('Transmittal log'!$H$6:$H$505,'Transmittal log'!$G$6:$G$505,A97)),""))</f>
        <v/>
      </c>
      <c r="N97" s="15">
        <f>IF(A97="","",COUNTIF('Transmittal log'!$G$6:$G$505,A97))</f>
        <v/>
      </c>
      <c r="O97" s="16" t="n"/>
      <c r="P97" s="16" t="n"/>
    </row>
    <row r="98">
      <c r="A98" s="15">
        <f>IF(F98="","",CLIENT&amp;"-BBM-"&amp;PROJ&amp;"-"&amp;B98&amp;"-"&amp;C98&amp;"-"&amp;D98&amp;"-"&amp;E98&amp;"-"&amp;TEXT(F98,"0000"))</f>
        <v/>
      </c>
      <c r="B98" s="16" t="n"/>
      <c r="C98" s="16" t="n"/>
      <c r="D98" s="16" t="n"/>
      <c r="E98" s="16" t="n"/>
      <c r="F98" s="16" t="n"/>
      <c r="G98" s="16" t="n"/>
      <c r="H98" s="16" t="n"/>
      <c r="I98" s="16" t="n"/>
      <c r="J98" s="16" t="n"/>
      <c r="K98" s="16" t="n"/>
      <c r="L98" s="17">
        <f>IF(A98="","",IFERROR(1/(1/_xlfn.MAXIFS('Transmittal log'!$D$6:$D$505,'Transmittal log'!$G$6:$G$505,A98)),""))</f>
        <v/>
      </c>
      <c r="M98" s="18">
        <f>IF(A98="","",IFERROR(1/(1/_xlfn.MAXIFS('Transmittal log'!$H$6:$H$505,'Transmittal log'!$G$6:$G$505,A98)),""))</f>
        <v/>
      </c>
      <c r="N98" s="15">
        <f>IF(A98="","",COUNTIF('Transmittal log'!$G$6:$G$505,A98))</f>
        <v/>
      </c>
      <c r="O98" s="16" t="n"/>
      <c r="P98" s="16" t="n"/>
    </row>
    <row r="99">
      <c r="A99" s="15">
        <f>IF(F99="","",CLIENT&amp;"-BBM-"&amp;PROJ&amp;"-"&amp;B99&amp;"-"&amp;C99&amp;"-"&amp;D99&amp;"-"&amp;E99&amp;"-"&amp;TEXT(F99,"0000"))</f>
        <v/>
      </c>
      <c r="B99" s="16" t="n"/>
      <c r="C99" s="16" t="n"/>
      <c r="D99" s="16" t="n"/>
      <c r="E99" s="16" t="n"/>
      <c r="F99" s="16" t="n"/>
      <c r="G99" s="16" t="n"/>
      <c r="H99" s="16" t="n"/>
      <c r="I99" s="16" t="n"/>
      <c r="J99" s="16" t="n"/>
      <c r="K99" s="16" t="n"/>
      <c r="L99" s="17">
        <f>IF(A99="","",IFERROR(1/(1/_xlfn.MAXIFS('Transmittal log'!$D$6:$D$505,'Transmittal log'!$G$6:$G$505,A99)),""))</f>
        <v/>
      </c>
      <c r="M99" s="18">
        <f>IF(A99="","",IFERROR(1/(1/_xlfn.MAXIFS('Transmittal log'!$H$6:$H$505,'Transmittal log'!$G$6:$G$505,A99)),""))</f>
        <v/>
      </c>
      <c r="N99" s="15">
        <f>IF(A99="","",COUNTIF('Transmittal log'!$G$6:$G$505,A99))</f>
        <v/>
      </c>
      <c r="O99" s="16" t="n"/>
      <c r="P99" s="16" t="n"/>
    </row>
    <row r="100">
      <c r="A100" s="15">
        <f>IF(F100="","",CLIENT&amp;"-BBM-"&amp;PROJ&amp;"-"&amp;B100&amp;"-"&amp;C100&amp;"-"&amp;D100&amp;"-"&amp;E100&amp;"-"&amp;TEXT(F100,"0000"))</f>
        <v/>
      </c>
      <c r="B100" s="16" t="n"/>
      <c r="C100" s="16" t="n"/>
      <c r="D100" s="16" t="n"/>
      <c r="E100" s="16" t="n"/>
      <c r="F100" s="16" t="n"/>
      <c r="G100" s="16" t="n"/>
      <c r="H100" s="16" t="n"/>
      <c r="I100" s="16" t="n"/>
      <c r="J100" s="16" t="n"/>
      <c r="K100" s="16" t="n"/>
      <c r="L100" s="17">
        <f>IF(A100="","",IFERROR(1/(1/_xlfn.MAXIFS('Transmittal log'!$D$6:$D$505,'Transmittal log'!$G$6:$G$505,A100)),""))</f>
        <v/>
      </c>
      <c r="M100" s="18">
        <f>IF(A100="","",IFERROR(1/(1/_xlfn.MAXIFS('Transmittal log'!$H$6:$H$505,'Transmittal log'!$G$6:$G$505,A100)),""))</f>
        <v/>
      </c>
      <c r="N100" s="15">
        <f>IF(A100="","",COUNTIF('Transmittal log'!$G$6:$G$505,A100))</f>
        <v/>
      </c>
      <c r="O100" s="16" t="n"/>
      <c r="P100" s="16" t="n"/>
    </row>
    <row r="101">
      <c r="A101" s="15">
        <f>IF(F101="","",CLIENT&amp;"-BBM-"&amp;PROJ&amp;"-"&amp;B101&amp;"-"&amp;C101&amp;"-"&amp;D101&amp;"-"&amp;E101&amp;"-"&amp;TEXT(F101,"0000"))</f>
        <v/>
      </c>
      <c r="B101" s="16" t="n"/>
      <c r="C101" s="16" t="n"/>
      <c r="D101" s="16" t="n"/>
      <c r="E101" s="16" t="n"/>
      <c r="F101" s="16" t="n"/>
      <c r="G101" s="16" t="n"/>
      <c r="H101" s="16" t="n"/>
      <c r="I101" s="16" t="n"/>
      <c r="J101" s="16" t="n"/>
      <c r="K101" s="16" t="n"/>
      <c r="L101" s="17">
        <f>IF(A101="","",IFERROR(1/(1/_xlfn.MAXIFS('Transmittal log'!$D$6:$D$505,'Transmittal log'!$G$6:$G$505,A101)),""))</f>
        <v/>
      </c>
      <c r="M101" s="18">
        <f>IF(A101="","",IFERROR(1/(1/_xlfn.MAXIFS('Transmittal log'!$H$6:$H$505,'Transmittal log'!$G$6:$G$505,A101)),""))</f>
        <v/>
      </c>
      <c r="N101" s="15">
        <f>IF(A101="","",COUNTIF('Transmittal log'!$G$6:$G$505,A101))</f>
        <v/>
      </c>
      <c r="O101" s="16" t="n"/>
      <c r="P101" s="16" t="n"/>
    </row>
    <row r="102">
      <c r="A102" s="15">
        <f>IF(F102="","",CLIENT&amp;"-BBM-"&amp;PROJ&amp;"-"&amp;B102&amp;"-"&amp;C102&amp;"-"&amp;D102&amp;"-"&amp;E102&amp;"-"&amp;TEXT(F102,"0000"))</f>
        <v/>
      </c>
      <c r="B102" s="16" t="n"/>
      <c r="C102" s="16" t="n"/>
      <c r="D102" s="16" t="n"/>
      <c r="E102" s="16" t="n"/>
      <c r="F102" s="16" t="n"/>
      <c r="G102" s="16" t="n"/>
      <c r="H102" s="16" t="n"/>
      <c r="I102" s="16" t="n"/>
      <c r="J102" s="16" t="n"/>
      <c r="K102" s="16" t="n"/>
      <c r="L102" s="17">
        <f>IF(A102="","",IFERROR(1/(1/_xlfn.MAXIFS('Transmittal log'!$D$6:$D$505,'Transmittal log'!$G$6:$G$505,A102)),""))</f>
        <v/>
      </c>
      <c r="M102" s="18">
        <f>IF(A102="","",IFERROR(1/(1/_xlfn.MAXIFS('Transmittal log'!$H$6:$H$505,'Transmittal log'!$G$6:$G$505,A102)),""))</f>
        <v/>
      </c>
      <c r="N102" s="15">
        <f>IF(A102="","",COUNTIF('Transmittal log'!$G$6:$G$505,A102))</f>
        <v/>
      </c>
      <c r="O102" s="16" t="n"/>
      <c r="P102" s="16" t="n"/>
    </row>
    <row r="103">
      <c r="A103" s="15">
        <f>IF(F103="","",CLIENT&amp;"-BBM-"&amp;PROJ&amp;"-"&amp;B103&amp;"-"&amp;C103&amp;"-"&amp;D103&amp;"-"&amp;E103&amp;"-"&amp;TEXT(F103,"0000"))</f>
        <v/>
      </c>
      <c r="B103" s="16" t="n"/>
      <c r="C103" s="16" t="n"/>
      <c r="D103" s="16" t="n"/>
      <c r="E103" s="16" t="n"/>
      <c r="F103" s="16" t="n"/>
      <c r="G103" s="16" t="n"/>
      <c r="H103" s="16" t="n"/>
      <c r="I103" s="16" t="n"/>
      <c r="J103" s="16" t="n"/>
      <c r="K103" s="16" t="n"/>
      <c r="L103" s="17">
        <f>IF(A103="","",IFERROR(1/(1/_xlfn.MAXIFS('Transmittal log'!$D$6:$D$505,'Transmittal log'!$G$6:$G$505,A103)),""))</f>
        <v/>
      </c>
      <c r="M103" s="18">
        <f>IF(A103="","",IFERROR(1/(1/_xlfn.MAXIFS('Transmittal log'!$H$6:$H$505,'Transmittal log'!$G$6:$G$505,A103)),""))</f>
        <v/>
      </c>
      <c r="N103" s="15">
        <f>IF(A103="","",COUNTIF('Transmittal log'!$G$6:$G$505,A103))</f>
        <v/>
      </c>
      <c r="O103" s="16" t="n"/>
      <c r="P103" s="16" t="n"/>
    </row>
    <row r="104">
      <c r="A104" s="15">
        <f>IF(F104="","",CLIENT&amp;"-BBM-"&amp;PROJ&amp;"-"&amp;B104&amp;"-"&amp;C104&amp;"-"&amp;D104&amp;"-"&amp;E104&amp;"-"&amp;TEXT(F104,"0000"))</f>
        <v/>
      </c>
      <c r="B104" s="16" t="n"/>
      <c r="C104" s="16" t="n"/>
      <c r="D104" s="16" t="n"/>
      <c r="E104" s="16" t="n"/>
      <c r="F104" s="16" t="n"/>
      <c r="G104" s="16" t="n"/>
      <c r="H104" s="16" t="n"/>
      <c r="I104" s="16" t="n"/>
      <c r="J104" s="16" t="n"/>
      <c r="K104" s="16" t="n"/>
      <c r="L104" s="17">
        <f>IF(A104="","",IFERROR(1/(1/_xlfn.MAXIFS('Transmittal log'!$D$6:$D$505,'Transmittal log'!$G$6:$G$505,A104)),""))</f>
        <v/>
      </c>
      <c r="M104" s="18">
        <f>IF(A104="","",IFERROR(1/(1/_xlfn.MAXIFS('Transmittal log'!$H$6:$H$505,'Transmittal log'!$G$6:$G$505,A104)),""))</f>
        <v/>
      </c>
      <c r="N104" s="15">
        <f>IF(A104="","",COUNTIF('Transmittal log'!$G$6:$G$505,A104))</f>
        <v/>
      </c>
      <c r="O104" s="16" t="n"/>
      <c r="P104" s="16" t="n"/>
    </row>
    <row r="105">
      <c r="A105" s="15">
        <f>IF(F105="","",CLIENT&amp;"-BBM-"&amp;PROJ&amp;"-"&amp;B105&amp;"-"&amp;C105&amp;"-"&amp;D105&amp;"-"&amp;E105&amp;"-"&amp;TEXT(F105,"0000"))</f>
        <v/>
      </c>
      <c r="B105" s="16" t="n"/>
      <c r="C105" s="16" t="n"/>
      <c r="D105" s="16" t="n"/>
      <c r="E105" s="16" t="n"/>
      <c r="F105" s="16" t="n"/>
      <c r="G105" s="16" t="n"/>
      <c r="H105" s="16" t="n"/>
      <c r="I105" s="16" t="n"/>
      <c r="J105" s="16" t="n"/>
      <c r="K105" s="16" t="n"/>
      <c r="L105" s="17">
        <f>IF(A105="","",IFERROR(1/(1/_xlfn.MAXIFS('Transmittal log'!$D$6:$D$505,'Transmittal log'!$G$6:$G$505,A105)),""))</f>
        <v/>
      </c>
      <c r="M105" s="18">
        <f>IF(A105="","",IFERROR(1/(1/_xlfn.MAXIFS('Transmittal log'!$H$6:$H$505,'Transmittal log'!$G$6:$G$505,A105)),""))</f>
        <v/>
      </c>
      <c r="N105" s="15">
        <f>IF(A105="","",COUNTIF('Transmittal log'!$G$6:$G$505,A105))</f>
        <v/>
      </c>
      <c r="O105" s="16" t="n"/>
      <c r="P105" s="16" t="n"/>
    </row>
    <row r="106">
      <c r="A106" s="15">
        <f>IF(F106="","",CLIENT&amp;"-BBM-"&amp;PROJ&amp;"-"&amp;B106&amp;"-"&amp;C106&amp;"-"&amp;D106&amp;"-"&amp;E106&amp;"-"&amp;TEXT(F106,"0000"))</f>
        <v/>
      </c>
      <c r="B106" s="16" t="n"/>
      <c r="C106" s="16" t="n"/>
      <c r="D106" s="16" t="n"/>
      <c r="E106" s="16" t="n"/>
      <c r="F106" s="16" t="n"/>
      <c r="G106" s="16" t="n"/>
      <c r="H106" s="16" t="n"/>
      <c r="I106" s="16" t="n"/>
      <c r="J106" s="16" t="n"/>
      <c r="K106" s="16" t="n"/>
      <c r="L106" s="17">
        <f>IF(A106="","",IFERROR(1/(1/_xlfn.MAXIFS('Transmittal log'!$D$6:$D$505,'Transmittal log'!$G$6:$G$505,A106)),""))</f>
        <v/>
      </c>
      <c r="M106" s="18">
        <f>IF(A106="","",IFERROR(1/(1/_xlfn.MAXIFS('Transmittal log'!$H$6:$H$505,'Transmittal log'!$G$6:$G$505,A106)),""))</f>
        <v/>
      </c>
      <c r="N106" s="15">
        <f>IF(A106="","",COUNTIF('Transmittal log'!$G$6:$G$505,A106))</f>
        <v/>
      </c>
      <c r="O106" s="16" t="n"/>
      <c r="P106" s="16" t="n"/>
    </row>
    <row r="107">
      <c r="A107" s="15">
        <f>IF(F107="","",CLIENT&amp;"-BBM-"&amp;PROJ&amp;"-"&amp;B107&amp;"-"&amp;C107&amp;"-"&amp;D107&amp;"-"&amp;E107&amp;"-"&amp;TEXT(F107,"0000"))</f>
        <v/>
      </c>
      <c r="B107" s="16" t="n"/>
      <c r="C107" s="16" t="n"/>
      <c r="D107" s="16" t="n"/>
      <c r="E107" s="16" t="n"/>
      <c r="F107" s="16" t="n"/>
      <c r="G107" s="16" t="n"/>
      <c r="H107" s="16" t="n"/>
      <c r="I107" s="16" t="n"/>
      <c r="J107" s="16" t="n"/>
      <c r="K107" s="16" t="n"/>
      <c r="L107" s="17">
        <f>IF(A107="","",IFERROR(1/(1/_xlfn.MAXIFS('Transmittal log'!$D$6:$D$505,'Transmittal log'!$G$6:$G$505,A107)),""))</f>
        <v/>
      </c>
      <c r="M107" s="18">
        <f>IF(A107="","",IFERROR(1/(1/_xlfn.MAXIFS('Transmittal log'!$H$6:$H$505,'Transmittal log'!$G$6:$G$505,A107)),""))</f>
        <v/>
      </c>
      <c r="N107" s="15">
        <f>IF(A107="","",COUNTIF('Transmittal log'!$G$6:$G$505,A107))</f>
        <v/>
      </c>
      <c r="O107" s="16" t="n"/>
      <c r="P107" s="16" t="n"/>
    </row>
    <row r="108">
      <c r="A108" s="15">
        <f>IF(F108="","",CLIENT&amp;"-BBM-"&amp;PROJ&amp;"-"&amp;B108&amp;"-"&amp;C108&amp;"-"&amp;D108&amp;"-"&amp;E108&amp;"-"&amp;TEXT(F108,"0000"))</f>
        <v/>
      </c>
      <c r="B108" s="16" t="n"/>
      <c r="C108" s="16" t="n"/>
      <c r="D108" s="16" t="n"/>
      <c r="E108" s="16" t="n"/>
      <c r="F108" s="16" t="n"/>
      <c r="G108" s="16" t="n"/>
      <c r="H108" s="16" t="n"/>
      <c r="I108" s="16" t="n"/>
      <c r="J108" s="16" t="n"/>
      <c r="K108" s="16" t="n"/>
      <c r="L108" s="17">
        <f>IF(A108="","",IFERROR(1/(1/_xlfn.MAXIFS('Transmittal log'!$D$6:$D$505,'Transmittal log'!$G$6:$G$505,A108)),""))</f>
        <v/>
      </c>
      <c r="M108" s="18">
        <f>IF(A108="","",IFERROR(1/(1/_xlfn.MAXIFS('Transmittal log'!$H$6:$H$505,'Transmittal log'!$G$6:$G$505,A108)),""))</f>
        <v/>
      </c>
      <c r="N108" s="15">
        <f>IF(A108="","",COUNTIF('Transmittal log'!$G$6:$G$505,A108))</f>
        <v/>
      </c>
      <c r="O108" s="16" t="n"/>
      <c r="P108" s="16" t="n"/>
    </row>
    <row r="109">
      <c r="A109" s="15">
        <f>IF(F109="","",CLIENT&amp;"-BBM-"&amp;PROJ&amp;"-"&amp;B109&amp;"-"&amp;C109&amp;"-"&amp;D109&amp;"-"&amp;E109&amp;"-"&amp;TEXT(F109,"0000"))</f>
        <v/>
      </c>
      <c r="B109" s="16" t="n"/>
      <c r="C109" s="16" t="n"/>
      <c r="D109" s="16" t="n"/>
      <c r="E109" s="16" t="n"/>
      <c r="F109" s="16" t="n"/>
      <c r="G109" s="16" t="n"/>
      <c r="H109" s="16" t="n"/>
      <c r="I109" s="16" t="n"/>
      <c r="J109" s="16" t="n"/>
      <c r="K109" s="16" t="n"/>
      <c r="L109" s="17">
        <f>IF(A109="","",IFERROR(1/(1/_xlfn.MAXIFS('Transmittal log'!$D$6:$D$505,'Transmittal log'!$G$6:$G$505,A109)),""))</f>
        <v/>
      </c>
      <c r="M109" s="18">
        <f>IF(A109="","",IFERROR(1/(1/_xlfn.MAXIFS('Transmittal log'!$H$6:$H$505,'Transmittal log'!$G$6:$G$505,A109)),""))</f>
        <v/>
      </c>
      <c r="N109" s="15">
        <f>IF(A109="","",COUNTIF('Transmittal log'!$G$6:$G$505,A109))</f>
        <v/>
      </c>
      <c r="O109" s="16" t="n"/>
      <c r="P109" s="16" t="n"/>
    </row>
    <row r="110">
      <c r="A110" s="15">
        <f>IF(F110="","",CLIENT&amp;"-BBM-"&amp;PROJ&amp;"-"&amp;B110&amp;"-"&amp;C110&amp;"-"&amp;D110&amp;"-"&amp;E110&amp;"-"&amp;TEXT(F110,"0000"))</f>
        <v/>
      </c>
      <c r="B110" s="16" t="n"/>
      <c r="C110" s="16" t="n"/>
      <c r="D110" s="16" t="n"/>
      <c r="E110" s="16" t="n"/>
      <c r="F110" s="16" t="n"/>
      <c r="G110" s="16" t="n"/>
      <c r="H110" s="16" t="n"/>
      <c r="I110" s="16" t="n"/>
      <c r="J110" s="16" t="n"/>
      <c r="K110" s="16" t="n"/>
      <c r="L110" s="17">
        <f>IF(A110="","",IFERROR(1/(1/_xlfn.MAXIFS('Transmittal log'!$D$6:$D$505,'Transmittal log'!$G$6:$G$505,A110)),""))</f>
        <v/>
      </c>
      <c r="M110" s="18">
        <f>IF(A110="","",IFERROR(1/(1/_xlfn.MAXIFS('Transmittal log'!$H$6:$H$505,'Transmittal log'!$G$6:$G$505,A110)),""))</f>
        <v/>
      </c>
      <c r="N110" s="15">
        <f>IF(A110="","",COUNTIF('Transmittal log'!$G$6:$G$505,A110))</f>
        <v/>
      </c>
      <c r="O110" s="16" t="n"/>
      <c r="P110" s="16" t="n"/>
    </row>
    <row r="111">
      <c r="A111" s="15">
        <f>IF(F111="","",CLIENT&amp;"-BBM-"&amp;PROJ&amp;"-"&amp;B111&amp;"-"&amp;C111&amp;"-"&amp;D111&amp;"-"&amp;E111&amp;"-"&amp;TEXT(F111,"0000"))</f>
        <v/>
      </c>
      <c r="B111" s="16" t="n"/>
      <c r="C111" s="16" t="n"/>
      <c r="D111" s="16" t="n"/>
      <c r="E111" s="16" t="n"/>
      <c r="F111" s="16" t="n"/>
      <c r="G111" s="16" t="n"/>
      <c r="H111" s="16" t="n"/>
      <c r="I111" s="16" t="n"/>
      <c r="J111" s="16" t="n"/>
      <c r="K111" s="16" t="n"/>
      <c r="L111" s="17">
        <f>IF(A111="","",IFERROR(1/(1/_xlfn.MAXIFS('Transmittal log'!$D$6:$D$505,'Transmittal log'!$G$6:$G$505,A111)),""))</f>
        <v/>
      </c>
      <c r="M111" s="18">
        <f>IF(A111="","",IFERROR(1/(1/_xlfn.MAXIFS('Transmittal log'!$H$6:$H$505,'Transmittal log'!$G$6:$G$505,A111)),""))</f>
        <v/>
      </c>
      <c r="N111" s="15">
        <f>IF(A111="","",COUNTIF('Transmittal log'!$G$6:$G$505,A111))</f>
        <v/>
      </c>
      <c r="O111" s="16" t="n"/>
      <c r="P111" s="16" t="n"/>
    </row>
    <row r="112">
      <c r="A112" s="15">
        <f>IF(F112="","",CLIENT&amp;"-BBM-"&amp;PROJ&amp;"-"&amp;B112&amp;"-"&amp;C112&amp;"-"&amp;D112&amp;"-"&amp;E112&amp;"-"&amp;TEXT(F112,"0000"))</f>
        <v/>
      </c>
      <c r="B112" s="16" t="n"/>
      <c r="C112" s="16" t="n"/>
      <c r="D112" s="16" t="n"/>
      <c r="E112" s="16" t="n"/>
      <c r="F112" s="16" t="n"/>
      <c r="G112" s="16" t="n"/>
      <c r="H112" s="16" t="n"/>
      <c r="I112" s="16" t="n"/>
      <c r="J112" s="16" t="n"/>
      <c r="K112" s="16" t="n"/>
      <c r="L112" s="17">
        <f>IF(A112="","",IFERROR(1/(1/_xlfn.MAXIFS('Transmittal log'!$D$6:$D$505,'Transmittal log'!$G$6:$G$505,A112)),""))</f>
        <v/>
      </c>
      <c r="M112" s="18">
        <f>IF(A112="","",IFERROR(1/(1/_xlfn.MAXIFS('Transmittal log'!$H$6:$H$505,'Transmittal log'!$G$6:$G$505,A112)),""))</f>
        <v/>
      </c>
      <c r="N112" s="15">
        <f>IF(A112="","",COUNTIF('Transmittal log'!$G$6:$G$505,A112))</f>
        <v/>
      </c>
      <c r="O112" s="16" t="n"/>
      <c r="P112" s="16" t="n"/>
    </row>
    <row r="113">
      <c r="A113" s="15">
        <f>IF(F113="","",CLIENT&amp;"-BBM-"&amp;PROJ&amp;"-"&amp;B113&amp;"-"&amp;C113&amp;"-"&amp;D113&amp;"-"&amp;E113&amp;"-"&amp;TEXT(F113,"0000"))</f>
        <v/>
      </c>
      <c r="B113" s="16" t="n"/>
      <c r="C113" s="16" t="n"/>
      <c r="D113" s="16" t="n"/>
      <c r="E113" s="16" t="n"/>
      <c r="F113" s="16" t="n"/>
      <c r="G113" s="16" t="n"/>
      <c r="H113" s="16" t="n"/>
      <c r="I113" s="16" t="n"/>
      <c r="J113" s="16" t="n"/>
      <c r="K113" s="16" t="n"/>
      <c r="L113" s="17">
        <f>IF(A113="","",IFERROR(1/(1/_xlfn.MAXIFS('Transmittal log'!$D$6:$D$505,'Transmittal log'!$G$6:$G$505,A113)),""))</f>
        <v/>
      </c>
      <c r="M113" s="18">
        <f>IF(A113="","",IFERROR(1/(1/_xlfn.MAXIFS('Transmittal log'!$H$6:$H$505,'Transmittal log'!$G$6:$G$505,A113)),""))</f>
        <v/>
      </c>
      <c r="N113" s="15">
        <f>IF(A113="","",COUNTIF('Transmittal log'!$G$6:$G$505,A113))</f>
        <v/>
      </c>
      <c r="O113" s="16" t="n"/>
      <c r="P113" s="16" t="n"/>
    </row>
    <row r="114">
      <c r="A114" s="15">
        <f>IF(F114="","",CLIENT&amp;"-BBM-"&amp;PROJ&amp;"-"&amp;B114&amp;"-"&amp;C114&amp;"-"&amp;D114&amp;"-"&amp;E114&amp;"-"&amp;TEXT(F114,"0000"))</f>
        <v/>
      </c>
      <c r="B114" s="16" t="n"/>
      <c r="C114" s="16" t="n"/>
      <c r="D114" s="16" t="n"/>
      <c r="E114" s="16" t="n"/>
      <c r="F114" s="16" t="n"/>
      <c r="G114" s="16" t="n"/>
      <c r="H114" s="16" t="n"/>
      <c r="I114" s="16" t="n"/>
      <c r="J114" s="16" t="n"/>
      <c r="K114" s="16" t="n"/>
      <c r="L114" s="17">
        <f>IF(A114="","",IFERROR(1/(1/_xlfn.MAXIFS('Transmittal log'!$D$6:$D$505,'Transmittal log'!$G$6:$G$505,A114)),""))</f>
        <v/>
      </c>
      <c r="M114" s="18">
        <f>IF(A114="","",IFERROR(1/(1/_xlfn.MAXIFS('Transmittal log'!$H$6:$H$505,'Transmittal log'!$G$6:$G$505,A114)),""))</f>
        <v/>
      </c>
      <c r="N114" s="15">
        <f>IF(A114="","",COUNTIF('Transmittal log'!$G$6:$G$505,A114))</f>
        <v/>
      </c>
      <c r="O114" s="16" t="n"/>
      <c r="P114" s="16" t="n"/>
    </row>
    <row r="115">
      <c r="A115" s="15">
        <f>IF(F115="","",CLIENT&amp;"-BBM-"&amp;PROJ&amp;"-"&amp;B115&amp;"-"&amp;C115&amp;"-"&amp;D115&amp;"-"&amp;E115&amp;"-"&amp;TEXT(F115,"0000"))</f>
        <v/>
      </c>
      <c r="B115" s="16" t="n"/>
      <c r="C115" s="16" t="n"/>
      <c r="D115" s="16" t="n"/>
      <c r="E115" s="16" t="n"/>
      <c r="F115" s="16" t="n"/>
      <c r="G115" s="16" t="n"/>
      <c r="H115" s="16" t="n"/>
      <c r="I115" s="16" t="n"/>
      <c r="J115" s="16" t="n"/>
      <c r="K115" s="16" t="n"/>
      <c r="L115" s="17">
        <f>IF(A115="","",IFERROR(1/(1/_xlfn.MAXIFS('Transmittal log'!$D$6:$D$505,'Transmittal log'!$G$6:$G$505,A115)),""))</f>
        <v/>
      </c>
      <c r="M115" s="18">
        <f>IF(A115="","",IFERROR(1/(1/_xlfn.MAXIFS('Transmittal log'!$H$6:$H$505,'Transmittal log'!$G$6:$G$505,A115)),""))</f>
        <v/>
      </c>
      <c r="N115" s="15">
        <f>IF(A115="","",COUNTIF('Transmittal log'!$G$6:$G$505,A115))</f>
        <v/>
      </c>
      <c r="O115" s="16" t="n"/>
      <c r="P115" s="16" t="n"/>
    </row>
    <row r="116">
      <c r="A116" s="15">
        <f>IF(F116="","",CLIENT&amp;"-BBM-"&amp;PROJ&amp;"-"&amp;B116&amp;"-"&amp;C116&amp;"-"&amp;D116&amp;"-"&amp;E116&amp;"-"&amp;TEXT(F116,"0000"))</f>
        <v/>
      </c>
      <c r="B116" s="16" t="n"/>
      <c r="C116" s="16" t="n"/>
      <c r="D116" s="16" t="n"/>
      <c r="E116" s="16" t="n"/>
      <c r="F116" s="16" t="n"/>
      <c r="G116" s="16" t="n"/>
      <c r="H116" s="16" t="n"/>
      <c r="I116" s="16" t="n"/>
      <c r="J116" s="16" t="n"/>
      <c r="K116" s="16" t="n"/>
      <c r="L116" s="17">
        <f>IF(A116="","",IFERROR(1/(1/_xlfn.MAXIFS('Transmittal log'!$D$6:$D$505,'Transmittal log'!$G$6:$G$505,A116)),""))</f>
        <v/>
      </c>
      <c r="M116" s="18">
        <f>IF(A116="","",IFERROR(1/(1/_xlfn.MAXIFS('Transmittal log'!$H$6:$H$505,'Transmittal log'!$G$6:$G$505,A116)),""))</f>
        <v/>
      </c>
      <c r="N116" s="15">
        <f>IF(A116="","",COUNTIF('Transmittal log'!$G$6:$G$505,A116))</f>
        <v/>
      </c>
      <c r="O116" s="16" t="n"/>
      <c r="P116" s="16" t="n"/>
    </row>
    <row r="117">
      <c r="A117" s="15">
        <f>IF(F117="","",CLIENT&amp;"-BBM-"&amp;PROJ&amp;"-"&amp;B117&amp;"-"&amp;C117&amp;"-"&amp;D117&amp;"-"&amp;E117&amp;"-"&amp;TEXT(F117,"0000"))</f>
        <v/>
      </c>
      <c r="B117" s="16" t="n"/>
      <c r="C117" s="16" t="n"/>
      <c r="D117" s="16" t="n"/>
      <c r="E117" s="16" t="n"/>
      <c r="F117" s="16" t="n"/>
      <c r="G117" s="16" t="n"/>
      <c r="H117" s="16" t="n"/>
      <c r="I117" s="16" t="n"/>
      <c r="J117" s="16" t="n"/>
      <c r="K117" s="16" t="n"/>
      <c r="L117" s="17">
        <f>IF(A117="","",IFERROR(1/(1/_xlfn.MAXIFS('Transmittal log'!$D$6:$D$505,'Transmittal log'!$G$6:$G$505,A117)),""))</f>
        <v/>
      </c>
      <c r="M117" s="18">
        <f>IF(A117="","",IFERROR(1/(1/_xlfn.MAXIFS('Transmittal log'!$H$6:$H$505,'Transmittal log'!$G$6:$G$505,A117)),""))</f>
        <v/>
      </c>
      <c r="N117" s="15">
        <f>IF(A117="","",COUNTIF('Transmittal log'!$G$6:$G$505,A117))</f>
        <v/>
      </c>
      <c r="O117" s="16" t="n"/>
      <c r="P117" s="16" t="n"/>
    </row>
    <row r="118">
      <c r="A118" s="15">
        <f>IF(F118="","",CLIENT&amp;"-BBM-"&amp;PROJ&amp;"-"&amp;B118&amp;"-"&amp;C118&amp;"-"&amp;D118&amp;"-"&amp;E118&amp;"-"&amp;TEXT(F118,"0000"))</f>
        <v/>
      </c>
      <c r="B118" s="16" t="n"/>
      <c r="C118" s="16" t="n"/>
      <c r="D118" s="16" t="n"/>
      <c r="E118" s="16" t="n"/>
      <c r="F118" s="16" t="n"/>
      <c r="G118" s="16" t="n"/>
      <c r="H118" s="16" t="n"/>
      <c r="I118" s="16" t="n"/>
      <c r="J118" s="16" t="n"/>
      <c r="K118" s="16" t="n"/>
      <c r="L118" s="17">
        <f>IF(A118="","",IFERROR(1/(1/_xlfn.MAXIFS('Transmittal log'!$D$6:$D$505,'Transmittal log'!$G$6:$G$505,A118)),""))</f>
        <v/>
      </c>
      <c r="M118" s="18">
        <f>IF(A118="","",IFERROR(1/(1/_xlfn.MAXIFS('Transmittal log'!$H$6:$H$505,'Transmittal log'!$G$6:$G$505,A118)),""))</f>
        <v/>
      </c>
      <c r="N118" s="15">
        <f>IF(A118="","",COUNTIF('Transmittal log'!$G$6:$G$505,A118))</f>
        <v/>
      </c>
      <c r="O118" s="16" t="n"/>
      <c r="P118" s="16" t="n"/>
    </row>
    <row r="119">
      <c r="A119" s="15">
        <f>IF(F119="","",CLIENT&amp;"-BBM-"&amp;PROJ&amp;"-"&amp;B119&amp;"-"&amp;C119&amp;"-"&amp;D119&amp;"-"&amp;E119&amp;"-"&amp;TEXT(F119,"0000"))</f>
        <v/>
      </c>
      <c r="B119" s="16" t="n"/>
      <c r="C119" s="16" t="n"/>
      <c r="D119" s="16" t="n"/>
      <c r="E119" s="16" t="n"/>
      <c r="F119" s="16" t="n"/>
      <c r="G119" s="16" t="n"/>
      <c r="H119" s="16" t="n"/>
      <c r="I119" s="16" t="n"/>
      <c r="J119" s="16" t="n"/>
      <c r="K119" s="16" t="n"/>
      <c r="L119" s="17">
        <f>IF(A119="","",IFERROR(1/(1/_xlfn.MAXIFS('Transmittal log'!$D$6:$D$505,'Transmittal log'!$G$6:$G$505,A119)),""))</f>
        <v/>
      </c>
      <c r="M119" s="18">
        <f>IF(A119="","",IFERROR(1/(1/_xlfn.MAXIFS('Transmittal log'!$H$6:$H$505,'Transmittal log'!$G$6:$G$505,A119)),""))</f>
        <v/>
      </c>
      <c r="N119" s="15">
        <f>IF(A119="","",COUNTIF('Transmittal log'!$G$6:$G$505,A119))</f>
        <v/>
      </c>
      <c r="O119" s="16" t="n"/>
      <c r="P119" s="16" t="n"/>
    </row>
    <row r="120">
      <c r="A120" s="15">
        <f>IF(F120="","",CLIENT&amp;"-BBM-"&amp;PROJ&amp;"-"&amp;B120&amp;"-"&amp;C120&amp;"-"&amp;D120&amp;"-"&amp;E120&amp;"-"&amp;TEXT(F120,"0000"))</f>
        <v/>
      </c>
      <c r="B120" s="16" t="n"/>
      <c r="C120" s="16" t="n"/>
      <c r="D120" s="16" t="n"/>
      <c r="E120" s="16" t="n"/>
      <c r="F120" s="16" t="n"/>
      <c r="G120" s="16" t="n"/>
      <c r="H120" s="16" t="n"/>
      <c r="I120" s="16" t="n"/>
      <c r="J120" s="16" t="n"/>
      <c r="K120" s="16" t="n"/>
      <c r="L120" s="17">
        <f>IF(A120="","",IFERROR(1/(1/_xlfn.MAXIFS('Transmittal log'!$D$6:$D$505,'Transmittal log'!$G$6:$G$505,A120)),""))</f>
        <v/>
      </c>
      <c r="M120" s="18">
        <f>IF(A120="","",IFERROR(1/(1/_xlfn.MAXIFS('Transmittal log'!$H$6:$H$505,'Transmittal log'!$G$6:$G$505,A120)),""))</f>
        <v/>
      </c>
      <c r="N120" s="15">
        <f>IF(A120="","",COUNTIF('Transmittal log'!$G$6:$G$505,A120))</f>
        <v/>
      </c>
      <c r="O120" s="16" t="n"/>
      <c r="P120" s="16" t="n"/>
    </row>
    <row r="121">
      <c r="A121" s="15">
        <f>IF(F121="","",CLIENT&amp;"-BBM-"&amp;PROJ&amp;"-"&amp;B121&amp;"-"&amp;C121&amp;"-"&amp;D121&amp;"-"&amp;E121&amp;"-"&amp;TEXT(F121,"0000"))</f>
        <v/>
      </c>
      <c r="B121" s="16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16" t="n"/>
      <c r="L121" s="17">
        <f>IF(A121="","",IFERROR(1/(1/_xlfn.MAXIFS('Transmittal log'!$D$6:$D$505,'Transmittal log'!$G$6:$G$505,A121)),""))</f>
        <v/>
      </c>
      <c r="M121" s="18">
        <f>IF(A121="","",IFERROR(1/(1/_xlfn.MAXIFS('Transmittal log'!$H$6:$H$505,'Transmittal log'!$G$6:$G$505,A121)),""))</f>
        <v/>
      </c>
      <c r="N121" s="15">
        <f>IF(A121="","",COUNTIF('Transmittal log'!$G$6:$G$505,A121))</f>
        <v/>
      </c>
      <c r="O121" s="16" t="n"/>
      <c r="P121" s="16" t="n"/>
    </row>
    <row r="122">
      <c r="A122" s="15">
        <f>IF(F122="","",CLIENT&amp;"-BBM-"&amp;PROJ&amp;"-"&amp;B122&amp;"-"&amp;C122&amp;"-"&amp;D122&amp;"-"&amp;E122&amp;"-"&amp;TEXT(F122,"0000"))</f>
        <v/>
      </c>
      <c r="B122" s="16" t="n"/>
      <c r="C122" s="16" t="n"/>
      <c r="D122" s="16" t="n"/>
      <c r="E122" s="16" t="n"/>
      <c r="F122" s="16" t="n"/>
      <c r="G122" s="16" t="n"/>
      <c r="H122" s="16" t="n"/>
      <c r="I122" s="16" t="n"/>
      <c r="J122" s="16" t="n"/>
      <c r="K122" s="16" t="n"/>
      <c r="L122" s="17">
        <f>IF(A122="","",IFERROR(1/(1/_xlfn.MAXIFS('Transmittal log'!$D$6:$D$505,'Transmittal log'!$G$6:$G$505,A122)),""))</f>
        <v/>
      </c>
      <c r="M122" s="18">
        <f>IF(A122="","",IFERROR(1/(1/_xlfn.MAXIFS('Transmittal log'!$H$6:$H$505,'Transmittal log'!$G$6:$G$505,A122)),""))</f>
        <v/>
      </c>
      <c r="N122" s="15">
        <f>IF(A122="","",COUNTIF('Transmittal log'!$G$6:$G$505,A122))</f>
        <v/>
      </c>
      <c r="O122" s="16" t="n"/>
      <c r="P122" s="16" t="n"/>
    </row>
    <row r="123">
      <c r="A123" s="15">
        <f>IF(F123="","",CLIENT&amp;"-BBM-"&amp;PROJ&amp;"-"&amp;B123&amp;"-"&amp;C123&amp;"-"&amp;D123&amp;"-"&amp;E123&amp;"-"&amp;TEXT(F123,"0000"))</f>
        <v/>
      </c>
      <c r="B123" s="16" t="n"/>
      <c r="C123" s="16" t="n"/>
      <c r="D123" s="16" t="n"/>
      <c r="E123" s="16" t="n"/>
      <c r="F123" s="16" t="n"/>
      <c r="G123" s="16" t="n"/>
      <c r="H123" s="16" t="n"/>
      <c r="I123" s="16" t="n"/>
      <c r="J123" s="16" t="n"/>
      <c r="K123" s="16" t="n"/>
      <c r="L123" s="17">
        <f>IF(A123="","",IFERROR(1/(1/_xlfn.MAXIFS('Transmittal log'!$D$6:$D$505,'Transmittal log'!$G$6:$G$505,A123)),""))</f>
        <v/>
      </c>
      <c r="M123" s="18">
        <f>IF(A123="","",IFERROR(1/(1/_xlfn.MAXIFS('Transmittal log'!$H$6:$H$505,'Transmittal log'!$G$6:$G$505,A123)),""))</f>
        <v/>
      </c>
      <c r="N123" s="15">
        <f>IF(A123="","",COUNTIF('Transmittal log'!$G$6:$G$505,A123))</f>
        <v/>
      </c>
      <c r="O123" s="16" t="n"/>
      <c r="P123" s="16" t="n"/>
    </row>
    <row r="124">
      <c r="A124" s="15">
        <f>IF(F124="","",CLIENT&amp;"-BBM-"&amp;PROJ&amp;"-"&amp;B124&amp;"-"&amp;C124&amp;"-"&amp;D124&amp;"-"&amp;E124&amp;"-"&amp;TEXT(F124,"0000"))</f>
        <v/>
      </c>
      <c r="B124" s="16" t="n"/>
      <c r="C124" s="16" t="n"/>
      <c r="D124" s="16" t="n"/>
      <c r="E124" s="16" t="n"/>
      <c r="F124" s="16" t="n"/>
      <c r="G124" s="16" t="n"/>
      <c r="H124" s="16" t="n"/>
      <c r="I124" s="16" t="n"/>
      <c r="J124" s="16" t="n"/>
      <c r="K124" s="16" t="n"/>
      <c r="L124" s="17">
        <f>IF(A124="","",IFERROR(1/(1/_xlfn.MAXIFS('Transmittal log'!$D$6:$D$505,'Transmittal log'!$G$6:$G$505,A124)),""))</f>
        <v/>
      </c>
      <c r="M124" s="18">
        <f>IF(A124="","",IFERROR(1/(1/_xlfn.MAXIFS('Transmittal log'!$H$6:$H$505,'Transmittal log'!$G$6:$G$505,A124)),""))</f>
        <v/>
      </c>
      <c r="N124" s="15">
        <f>IF(A124="","",COUNTIF('Transmittal log'!$G$6:$G$505,A124))</f>
        <v/>
      </c>
      <c r="O124" s="16" t="n"/>
      <c r="P124" s="16" t="n"/>
    </row>
    <row r="125">
      <c r="A125" s="15">
        <f>IF(F125="","",CLIENT&amp;"-BBM-"&amp;PROJ&amp;"-"&amp;B125&amp;"-"&amp;C125&amp;"-"&amp;D125&amp;"-"&amp;E125&amp;"-"&amp;TEXT(F125,"0000"))</f>
        <v/>
      </c>
      <c r="B125" s="16" t="n"/>
      <c r="C125" s="16" t="n"/>
      <c r="D125" s="16" t="n"/>
      <c r="E125" s="16" t="n"/>
      <c r="F125" s="16" t="n"/>
      <c r="G125" s="16" t="n"/>
      <c r="H125" s="16" t="n"/>
      <c r="I125" s="16" t="n"/>
      <c r="J125" s="16" t="n"/>
      <c r="K125" s="16" t="n"/>
      <c r="L125" s="17">
        <f>IF(A125="","",IFERROR(1/(1/_xlfn.MAXIFS('Transmittal log'!$D$6:$D$505,'Transmittal log'!$G$6:$G$505,A125)),""))</f>
        <v/>
      </c>
      <c r="M125" s="18">
        <f>IF(A125="","",IFERROR(1/(1/_xlfn.MAXIFS('Transmittal log'!$H$6:$H$505,'Transmittal log'!$G$6:$G$505,A125)),""))</f>
        <v/>
      </c>
      <c r="N125" s="15">
        <f>IF(A125="","",COUNTIF('Transmittal log'!$G$6:$G$505,A125))</f>
        <v/>
      </c>
      <c r="O125" s="16" t="n"/>
      <c r="P125" s="16" t="n"/>
    </row>
    <row r="126">
      <c r="A126" s="15">
        <f>IF(F126="","",CLIENT&amp;"-BBM-"&amp;PROJ&amp;"-"&amp;B126&amp;"-"&amp;C126&amp;"-"&amp;D126&amp;"-"&amp;E126&amp;"-"&amp;TEXT(F126,"0000"))</f>
        <v/>
      </c>
      <c r="B126" s="16" t="n"/>
      <c r="C126" s="16" t="n"/>
      <c r="D126" s="16" t="n"/>
      <c r="E126" s="16" t="n"/>
      <c r="F126" s="16" t="n"/>
      <c r="G126" s="16" t="n"/>
      <c r="H126" s="16" t="n"/>
      <c r="I126" s="16" t="n"/>
      <c r="J126" s="16" t="n"/>
      <c r="K126" s="16" t="n"/>
      <c r="L126" s="17">
        <f>IF(A126="","",IFERROR(1/(1/_xlfn.MAXIFS('Transmittal log'!$D$6:$D$505,'Transmittal log'!$G$6:$G$505,A126)),""))</f>
        <v/>
      </c>
      <c r="M126" s="18">
        <f>IF(A126="","",IFERROR(1/(1/_xlfn.MAXIFS('Transmittal log'!$H$6:$H$505,'Transmittal log'!$G$6:$G$505,A126)),""))</f>
        <v/>
      </c>
      <c r="N126" s="15">
        <f>IF(A126="","",COUNTIF('Transmittal log'!$G$6:$G$505,A126))</f>
        <v/>
      </c>
      <c r="O126" s="16" t="n"/>
      <c r="P126" s="16" t="n"/>
    </row>
    <row r="127">
      <c r="A127" s="15">
        <f>IF(F127="","",CLIENT&amp;"-BBM-"&amp;PROJ&amp;"-"&amp;B127&amp;"-"&amp;C127&amp;"-"&amp;D127&amp;"-"&amp;E127&amp;"-"&amp;TEXT(F127,"0000"))</f>
        <v/>
      </c>
      <c r="B127" s="16" t="n"/>
      <c r="C127" s="16" t="n"/>
      <c r="D127" s="16" t="n"/>
      <c r="E127" s="16" t="n"/>
      <c r="F127" s="16" t="n"/>
      <c r="G127" s="16" t="n"/>
      <c r="H127" s="16" t="n"/>
      <c r="I127" s="16" t="n"/>
      <c r="J127" s="16" t="n"/>
      <c r="K127" s="16" t="n"/>
      <c r="L127" s="17">
        <f>IF(A127="","",IFERROR(1/(1/_xlfn.MAXIFS('Transmittal log'!$D$6:$D$505,'Transmittal log'!$G$6:$G$505,A127)),""))</f>
        <v/>
      </c>
      <c r="M127" s="18">
        <f>IF(A127="","",IFERROR(1/(1/_xlfn.MAXIFS('Transmittal log'!$H$6:$H$505,'Transmittal log'!$G$6:$G$505,A127)),""))</f>
        <v/>
      </c>
      <c r="N127" s="15">
        <f>IF(A127="","",COUNTIF('Transmittal log'!$G$6:$G$505,A127))</f>
        <v/>
      </c>
      <c r="O127" s="16" t="n"/>
      <c r="P127" s="16" t="n"/>
    </row>
    <row r="128">
      <c r="A128" s="15">
        <f>IF(F128="","",CLIENT&amp;"-BBM-"&amp;PROJ&amp;"-"&amp;B128&amp;"-"&amp;C128&amp;"-"&amp;D128&amp;"-"&amp;E128&amp;"-"&amp;TEXT(F128,"0000"))</f>
        <v/>
      </c>
      <c r="B128" s="16" t="n"/>
      <c r="C128" s="16" t="n"/>
      <c r="D128" s="16" t="n"/>
      <c r="E128" s="16" t="n"/>
      <c r="F128" s="16" t="n"/>
      <c r="G128" s="16" t="n"/>
      <c r="H128" s="16" t="n"/>
      <c r="I128" s="16" t="n"/>
      <c r="J128" s="16" t="n"/>
      <c r="K128" s="16" t="n"/>
      <c r="L128" s="17">
        <f>IF(A128="","",IFERROR(1/(1/_xlfn.MAXIFS('Transmittal log'!$D$6:$D$505,'Transmittal log'!$G$6:$G$505,A128)),""))</f>
        <v/>
      </c>
      <c r="M128" s="18">
        <f>IF(A128="","",IFERROR(1/(1/_xlfn.MAXIFS('Transmittal log'!$H$6:$H$505,'Transmittal log'!$G$6:$G$505,A128)),""))</f>
        <v/>
      </c>
      <c r="N128" s="15">
        <f>IF(A128="","",COUNTIF('Transmittal log'!$G$6:$G$505,A128))</f>
        <v/>
      </c>
      <c r="O128" s="16" t="n"/>
      <c r="P128" s="16" t="n"/>
    </row>
    <row r="129">
      <c r="A129" s="15">
        <f>IF(F129="","",CLIENT&amp;"-BBM-"&amp;PROJ&amp;"-"&amp;B129&amp;"-"&amp;C129&amp;"-"&amp;D129&amp;"-"&amp;E129&amp;"-"&amp;TEXT(F129,"0000"))</f>
        <v/>
      </c>
      <c r="B129" s="16" t="n"/>
      <c r="C129" s="16" t="n"/>
      <c r="D129" s="16" t="n"/>
      <c r="E129" s="16" t="n"/>
      <c r="F129" s="16" t="n"/>
      <c r="G129" s="16" t="n"/>
      <c r="H129" s="16" t="n"/>
      <c r="I129" s="16" t="n"/>
      <c r="J129" s="16" t="n"/>
      <c r="K129" s="16" t="n"/>
      <c r="L129" s="17">
        <f>IF(A129="","",IFERROR(1/(1/_xlfn.MAXIFS('Transmittal log'!$D$6:$D$505,'Transmittal log'!$G$6:$G$505,A129)),""))</f>
        <v/>
      </c>
      <c r="M129" s="18">
        <f>IF(A129="","",IFERROR(1/(1/_xlfn.MAXIFS('Transmittal log'!$H$6:$H$505,'Transmittal log'!$G$6:$G$505,A129)),""))</f>
        <v/>
      </c>
      <c r="N129" s="15">
        <f>IF(A129="","",COUNTIF('Transmittal log'!$G$6:$G$505,A129))</f>
        <v/>
      </c>
      <c r="O129" s="16" t="n"/>
      <c r="P129" s="16" t="n"/>
    </row>
    <row r="130">
      <c r="A130" s="15">
        <f>IF(F130="","",CLIENT&amp;"-BBM-"&amp;PROJ&amp;"-"&amp;B130&amp;"-"&amp;C130&amp;"-"&amp;D130&amp;"-"&amp;E130&amp;"-"&amp;TEXT(F130,"0000"))</f>
        <v/>
      </c>
      <c r="B130" s="16" t="n"/>
      <c r="C130" s="16" t="n"/>
      <c r="D130" s="16" t="n"/>
      <c r="E130" s="16" t="n"/>
      <c r="F130" s="16" t="n"/>
      <c r="G130" s="16" t="n"/>
      <c r="H130" s="16" t="n"/>
      <c r="I130" s="16" t="n"/>
      <c r="J130" s="16" t="n"/>
      <c r="K130" s="16" t="n"/>
      <c r="L130" s="17">
        <f>IF(A130="","",IFERROR(1/(1/_xlfn.MAXIFS('Transmittal log'!$D$6:$D$505,'Transmittal log'!$G$6:$G$505,A130)),""))</f>
        <v/>
      </c>
      <c r="M130" s="18">
        <f>IF(A130="","",IFERROR(1/(1/_xlfn.MAXIFS('Transmittal log'!$H$6:$H$505,'Transmittal log'!$G$6:$G$505,A130)),""))</f>
        <v/>
      </c>
      <c r="N130" s="15">
        <f>IF(A130="","",COUNTIF('Transmittal log'!$G$6:$G$505,A130))</f>
        <v/>
      </c>
      <c r="O130" s="16" t="n"/>
      <c r="P130" s="16" t="n"/>
    </row>
    <row r="131">
      <c r="A131" s="15">
        <f>IF(F131="","",CLIENT&amp;"-BBM-"&amp;PROJ&amp;"-"&amp;B131&amp;"-"&amp;C131&amp;"-"&amp;D131&amp;"-"&amp;E131&amp;"-"&amp;TEXT(F131,"0000"))</f>
        <v/>
      </c>
      <c r="B131" s="16" t="n"/>
      <c r="C131" s="16" t="n"/>
      <c r="D131" s="16" t="n"/>
      <c r="E131" s="16" t="n"/>
      <c r="F131" s="16" t="n"/>
      <c r="G131" s="16" t="n"/>
      <c r="H131" s="16" t="n"/>
      <c r="I131" s="16" t="n"/>
      <c r="J131" s="16" t="n"/>
      <c r="K131" s="16" t="n"/>
      <c r="L131" s="17">
        <f>IF(A131="","",IFERROR(1/(1/_xlfn.MAXIFS('Transmittal log'!$D$6:$D$505,'Transmittal log'!$G$6:$G$505,A131)),""))</f>
        <v/>
      </c>
      <c r="M131" s="18">
        <f>IF(A131="","",IFERROR(1/(1/_xlfn.MAXIFS('Transmittal log'!$H$6:$H$505,'Transmittal log'!$G$6:$G$505,A131)),""))</f>
        <v/>
      </c>
      <c r="N131" s="15">
        <f>IF(A131="","",COUNTIF('Transmittal log'!$G$6:$G$505,A131))</f>
        <v/>
      </c>
      <c r="O131" s="16" t="n"/>
      <c r="P131" s="16" t="n"/>
    </row>
    <row r="132">
      <c r="A132" s="15">
        <f>IF(F132="","",CLIENT&amp;"-BBM-"&amp;PROJ&amp;"-"&amp;B132&amp;"-"&amp;C132&amp;"-"&amp;D132&amp;"-"&amp;E132&amp;"-"&amp;TEXT(F132,"0000"))</f>
        <v/>
      </c>
      <c r="B132" s="16" t="n"/>
      <c r="C132" s="16" t="n"/>
      <c r="D132" s="16" t="n"/>
      <c r="E132" s="16" t="n"/>
      <c r="F132" s="16" t="n"/>
      <c r="G132" s="16" t="n"/>
      <c r="H132" s="16" t="n"/>
      <c r="I132" s="16" t="n"/>
      <c r="J132" s="16" t="n"/>
      <c r="K132" s="16" t="n"/>
      <c r="L132" s="17">
        <f>IF(A132="","",IFERROR(1/(1/_xlfn.MAXIFS('Transmittal log'!$D$6:$D$505,'Transmittal log'!$G$6:$G$505,A132)),""))</f>
        <v/>
      </c>
      <c r="M132" s="18">
        <f>IF(A132="","",IFERROR(1/(1/_xlfn.MAXIFS('Transmittal log'!$H$6:$H$505,'Transmittal log'!$G$6:$G$505,A132)),""))</f>
        <v/>
      </c>
      <c r="N132" s="15">
        <f>IF(A132="","",COUNTIF('Transmittal log'!$G$6:$G$505,A132))</f>
        <v/>
      </c>
      <c r="O132" s="16" t="n"/>
      <c r="P132" s="16" t="n"/>
    </row>
    <row r="133">
      <c r="A133" s="15">
        <f>IF(F133="","",CLIENT&amp;"-BBM-"&amp;PROJ&amp;"-"&amp;B133&amp;"-"&amp;C133&amp;"-"&amp;D133&amp;"-"&amp;E133&amp;"-"&amp;TEXT(F133,"0000"))</f>
        <v/>
      </c>
      <c r="B133" s="16" t="n"/>
      <c r="C133" s="16" t="n"/>
      <c r="D133" s="16" t="n"/>
      <c r="E133" s="16" t="n"/>
      <c r="F133" s="16" t="n"/>
      <c r="G133" s="16" t="n"/>
      <c r="H133" s="16" t="n"/>
      <c r="I133" s="16" t="n"/>
      <c r="J133" s="16" t="n"/>
      <c r="K133" s="16" t="n"/>
      <c r="L133" s="17">
        <f>IF(A133="","",IFERROR(1/(1/_xlfn.MAXIFS('Transmittal log'!$D$6:$D$505,'Transmittal log'!$G$6:$G$505,A133)),""))</f>
        <v/>
      </c>
      <c r="M133" s="18">
        <f>IF(A133="","",IFERROR(1/(1/_xlfn.MAXIFS('Transmittal log'!$H$6:$H$505,'Transmittal log'!$G$6:$G$505,A133)),""))</f>
        <v/>
      </c>
      <c r="N133" s="15">
        <f>IF(A133="","",COUNTIF('Transmittal log'!$G$6:$G$505,A133))</f>
        <v/>
      </c>
      <c r="O133" s="16" t="n"/>
      <c r="P133" s="16" t="n"/>
    </row>
    <row r="134">
      <c r="A134" s="15">
        <f>IF(F134="","",CLIENT&amp;"-BBM-"&amp;PROJ&amp;"-"&amp;B134&amp;"-"&amp;C134&amp;"-"&amp;D134&amp;"-"&amp;E134&amp;"-"&amp;TEXT(F134,"0000"))</f>
        <v/>
      </c>
      <c r="B134" s="16" t="n"/>
      <c r="C134" s="16" t="n"/>
      <c r="D134" s="16" t="n"/>
      <c r="E134" s="16" t="n"/>
      <c r="F134" s="16" t="n"/>
      <c r="G134" s="16" t="n"/>
      <c r="H134" s="16" t="n"/>
      <c r="I134" s="16" t="n"/>
      <c r="J134" s="16" t="n"/>
      <c r="K134" s="16" t="n"/>
      <c r="L134" s="17">
        <f>IF(A134="","",IFERROR(1/(1/_xlfn.MAXIFS('Transmittal log'!$D$6:$D$505,'Transmittal log'!$G$6:$G$505,A134)),""))</f>
        <v/>
      </c>
      <c r="M134" s="18">
        <f>IF(A134="","",IFERROR(1/(1/_xlfn.MAXIFS('Transmittal log'!$H$6:$H$505,'Transmittal log'!$G$6:$G$505,A134)),""))</f>
        <v/>
      </c>
      <c r="N134" s="15">
        <f>IF(A134="","",COUNTIF('Transmittal log'!$G$6:$G$505,A134))</f>
        <v/>
      </c>
      <c r="O134" s="16" t="n"/>
      <c r="P134" s="16" t="n"/>
    </row>
    <row r="135">
      <c r="A135" s="15">
        <f>IF(F135="","",CLIENT&amp;"-BBM-"&amp;PROJ&amp;"-"&amp;B135&amp;"-"&amp;C135&amp;"-"&amp;D135&amp;"-"&amp;E135&amp;"-"&amp;TEXT(F135,"0000"))</f>
        <v/>
      </c>
      <c r="B135" s="16" t="n"/>
      <c r="C135" s="16" t="n"/>
      <c r="D135" s="16" t="n"/>
      <c r="E135" s="16" t="n"/>
      <c r="F135" s="16" t="n"/>
      <c r="G135" s="16" t="n"/>
      <c r="H135" s="16" t="n"/>
      <c r="I135" s="16" t="n"/>
      <c r="J135" s="16" t="n"/>
      <c r="K135" s="16" t="n"/>
      <c r="L135" s="17">
        <f>IF(A135="","",IFERROR(1/(1/_xlfn.MAXIFS('Transmittal log'!$D$6:$D$505,'Transmittal log'!$G$6:$G$505,A135)),""))</f>
        <v/>
      </c>
      <c r="M135" s="18">
        <f>IF(A135="","",IFERROR(1/(1/_xlfn.MAXIFS('Transmittal log'!$H$6:$H$505,'Transmittal log'!$G$6:$G$505,A135)),""))</f>
        <v/>
      </c>
      <c r="N135" s="15">
        <f>IF(A135="","",COUNTIF('Transmittal log'!$G$6:$G$505,A135))</f>
        <v/>
      </c>
      <c r="O135" s="16" t="n"/>
      <c r="P135" s="16" t="n"/>
    </row>
    <row r="136">
      <c r="A136" s="15">
        <f>IF(F136="","",CLIENT&amp;"-BBM-"&amp;PROJ&amp;"-"&amp;B136&amp;"-"&amp;C136&amp;"-"&amp;D136&amp;"-"&amp;E136&amp;"-"&amp;TEXT(F136,"0000"))</f>
        <v/>
      </c>
      <c r="B136" s="16" t="n"/>
      <c r="C136" s="16" t="n"/>
      <c r="D136" s="16" t="n"/>
      <c r="E136" s="16" t="n"/>
      <c r="F136" s="16" t="n"/>
      <c r="G136" s="16" t="n"/>
      <c r="H136" s="16" t="n"/>
      <c r="I136" s="16" t="n"/>
      <c r="J136" s="16" t="n"/>
      <c r="K136" s="16" t="n"/>
      <c r="L136" s="17">
        <f>IF(A136="","",IFERROR(1/(1/_xlfn.MAXIFS('Transmittal log'!$D$6:$D$505,'Transmittal log'!$G$6:$G$505,A136)),""))</f>
        <v/>
      </c>
      <c r="M136" s="18">
        <f>IF(A136="","",IFERROR(1/(1/_xlfn.MAXIFS('Transmittal log'!$H$6:$H$505,'Transmittal log'!$G$6:$G$505,A136)),""))</f>
        <v/>
      </c>
      <c r="N136" s="15">
        <f>IF(A136="","",COUNTIF('Transmittal log'!$G$6:$G$505,A136))</f>
        <v/>
      </c>
      <c r="O136" s="16" t="n"/>
      <c r="P136" s="16" t="n"/>
    </row>
    <row r="137">
      <c r="A137" s="15">
        <f>IF(F137="","",CLIENT&amp;"-BBM-"&amp;PROJ&amp;"-"&amp;B137&amp;"-"&amp;C137&amp;"-"&amp;D137&amp;"-"&amp;E137&amp;"-"&amp;TEXT(F137,"0000"))</f>
        <v/>
      </c>
      <c r="B137" s="16" t="n"/>
      <c r="C137" s="16" t="n"/>
      <c r="D137" s="16" t="n"/>
      <c r="E137" s="16" t="n"/>
      <c r="F137" s="16" t="n"/>
      <c r="G137" s="16" t="n"/>
      <c r="H137" s="16" t="n"/>
      <c r="I137" s="16" t="n"/>
      <c r="J137" s="16" t="n"/>
      <c r="K137" s="16" t="n"/>
      <c r="L137" s="17">
        <f>IF(A137="","",IFERROR(1/(1/_xlfn.MAXIFS('Transmittal log'!$D$6:$D$505,'Transmittal log'!$G$6:$G$505,A137)),""))</f>
        <v/>
      </c>
      <c r="M137" s="18">
        <f>IF(A137="","",IFERROR(1/(1/_xlfn.MAXIFS('Transmittal log'!$H$6:$H$505,'Transmittal log'!$G$6:$G$505,A137)),""))</f>
        <v/>
      </c>
      <c r="N137" s="15">
        <f>IF(A137="","",COUNTIF('Transmittal log'!$G$6:$G$505,A137))</f>
        <v/>
      </c>
      <c r="O137" s="16" t="n"/>
      <c r="P137" s="16" t="n"/>
    </row>
    <row r="138">
      <c r="A138" s="15">
        <f>IF(F138="","",CLIENT&amp;"-BBM-"&amp;PROJ&amp;"-"&amp;B138&amp;"-"&amp;C138&amp;"-"&amp;D138&amp;"-"&amp;E138&amp;"-"&amp;TEXT(F138,"0000"))</f>
        <v/>
      </c>
      <c r="B138" s="16" t="n"/>
      <c r="C138" s="16" t="n"/>
      <c r="D138" s="16" t="n"/>
      <c r="E138" s="16" t="n"/>
      <c r="F138" s="16" t="n"/>
      <c r="G138" s="16" t="n"/>
      <c r="H138" s="16" t="n"/>
      <c r="I138" s="16" t="n"/>
      <c r="J138" s="16" t="n"/>
      <c r="K138" s="16" t="n"/>
      <c r="L138" s="17">
        <f>IF(A138="","",IFERROR(1/(1/_xlfn.MAXIFS('Transmittal log'!$D$6:$D$505,'Transmittal log'!$G$6:$G$505,A138)),""))</f>
        <v/>
      </c>
      <c r="M138" s="18">
        <f>IF(A138="","",IFERROR(1/(1/_xlfn.MAXIFS('Transmittal log'!$H$6:$H$505,'Transmittal log'!$G$6:$G$505,A138)),""))</f>
        <v/>
      </c>
      <c r="N138" s="15">
        <f>IF(A138="","",COUNTIF('Transmittal log'!$G$6:$G$505,A138))</f>
        <v/>
      </c>
      <c r="O138" s="16" t="n"/>
      <c r="P138" s="16" t="n"/>
    </row>
    <row r="139">
      <c r="A139" s="15">
        <f>IF(F139="","",CLIENT&amp;"-BBM-"&amp;PROJ&amp;"-"&amp;B139&amp;"-"&amp;C139&amp;"-"&amp;D139&amp;"-"&amp;E139&amp;"-"&amp;TEXT(F139,"0000"))</f>
        <v/>
      </c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7">
        <f>IF(A139="","",IFERROR(1/(1/_xlfn.MAXIFS('Transmittal log'!$D$6:$D$505,'Transmittal log'!$G$6:$G$505,A139)),""))</f>
        <v/>
      </c>
      <c r="M139" s="18">
        <f>IF(A139="","",IFERROR(1/(1/_xlfn.MAXIFS('Transmittal log'!$H$6:$H$505,'Transmittal log'!$G$6:$G$505,A139)),""))</f>
        <v/>
      </c>
      <c r="N139" s="15">
        <f>IF(A139="","",COUNTIF('Transmittal log'!$G$6:$G$505,A139))</f>
        <v/>
      </c>
      <c r="O139" s="16" t="n"/>
      <c r="P139" s="16" t="n"/>
    </row>
    <row r="140">
      <c r="A140" s="15">
        <f>IF(F140="","",CLIENT&amp;"-BBM-"&amp;PROJ&amp;"-"&amp;B140&amp;"-"&amp;C140&amp;"-"&amp;D140&amp;"-"&amp;E140&amp;"-"&amp;TEXT(F140,"0000"))</f>
        <v/>
      </c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7">
        <f>IF(A140="","",IFERROR(1/(1/_xlfn.MAXIFS('Transmittal log'!$D$6:$D$505,'Transmittal log'!$G$6:$G$505,A140)),""))</f>
        <v/>
      </c>
      <c r="M140" s="18">
        <f>IF(A140="","",IFERROR(1/(1/_xlfn.MAXIFS('Transmittal log'!$H$6:$H$505,'Transmittal log'!$G$6:$G$505,A140)),""))</f>
        <v/>
      </c>
      <c r="N140" s="15">
        <f>IF(A140="","",COUNTIF('Transmittal log'!$G$6:$G$505,A140))</f>
        <v/>
      </c>
      <c r="O140" s="16" t="n"/>
      <c r="P140" s="16" t="n"/>
    </row>
    <row r="141">
      <c r="A141" s="15">
        <f>IF(F141="","",CLIENT&amp;"-BBM-"&amp;PROJ&amp;"-"&amp;B141&amp;"-"&amp;C141&amp;"-"&amp;D141&amp;"-"&amp;E141&amp;"-"&amp;TEXT(F141,"0000"))</f>
        <v/>
      </c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7">
        <f>IF(A141="","",IFERROR(1/(1/_xlfn.MAXIFS('Transmittal log'!$D$6:$D$505,'Transmittal log'!$G$6:$G$505,A141)),""))</f>
        <v/>
      </c>
      <c r="M141" s="18">
        <f>IF(A141="","",IFERROR(1/(1/_xlfn.MAXIFS('Transmittal log'!$H$6:$H$505,'Transmittal log'!$G$6:$G$505,A141)),""))</f>
        <v/>
      </c>
      <c r="N141" s="15">
        <f>IF(A141="","",COUNTIF('Transmittal log'!$G$6:$G$505,A141))</f>
        <v/>
      </c>
      <c r="O141" s="16" t="n"/>
      <c r="P141" s="16" t="n"/>
    </row>
    <row r="142">
      <c r="A142" s="15">
        <f>IF(F142="","",CLIENT&amp;"-BBM-"&amp;PROJ&amp;"-"&amp;B142&amp;"-"&amp;C142&amp;"-"&amp;D142&amp;"-"&amp;E142&amp;"-"&amp;TEXT(F142,"0000"))</f>
        <v/>
      </c>
      <c r="B142" s="16" t="n"/>
      <c r="C142" s="16" t="n"/>
      <c r="D142" s="16" t="n"/>
      <c r="E142" s="16" t="n"/>
      <c r="F142" s="16" t="n"/>
      <c r="G142" s="16" t="n"/>
      <c r="H142" s="16" t="n"/>
      <c r="I142" s="16" t="n"/>
      <c r="J142" s="16" t="n"/>
      <c r="K142" s="16" t="n"/>
      <c r="L142" s="17">
        <f>IF(A142="","",IFERROR(1/(1/_xlfn.MAXIFS('Transmittal log'!$D$6:$D$505,'Transmittal log'!$G$6:$G$505,A142)),""))</f>
        <v/>
      </c>
      <c r="M142" s="18">
        <f>IF(A142="","",IFERROR(1/(1/_xlfn.MAXIFS('Transmittal log'!$H$6:$H$505,'Transmittal log'!$G$6:$G$505,A142)),""))</f>
        <v/>
      </c>
      <c r="N142" s="15">
        <f>IF(A142="","",COUNTIF('Transmittal log'!$G$6:$G$505,A142))</f>
        <v/>
      </c>
      <c r="O142" s="16" t="n"/>
      <c r="P142" s="16" t="n"/>
    </row>
    <row r="143">
      <c r="A143" s="15">
        <f>IF(F143="","",CLIENT&amp;"-BBM-"&amp;PROJ&amp;"-"&amp;B143&amp;"-"&amp;C143&amp;"-"&amp;D143&amp;"-"&amp;E143&amp;"-"&amp;TEXT(F143,"0000"))</f>
        <v/>
      </c>
      <c r="B143" s="16" t="n"/>
      <c r="C143" s="16" t="n"/>
      <c r="D143" s="16" t="n"/>
      <c r="E143" s="16" t="n"/>
      <c r="F143" s="16" t="n"/>
      <c r="G143" s="16" t="n"/>
      <c r="H143" s="16" t="n"/>
      <c r="I143" s="16" t="n"/>
      <c r="J143" s="16" t="n"/>
      <c r="K143" s="16" t="n"/>
      <c r="L143" s="17">
        <f>IF(A143="","",IFERROR(1/(1/_xlfn.MAXIFS('Transmittal log'!$D$6:$D$505,'Transmittal log'!$G$6:$G$505,A143)),""))</f>
        <v/>
      </c>
      <c r="M143" s="18">
        <f>IF(A143="","",IFERROR(1/(1/_xlfn.MAXIFS('Transmittal log'!$H$6:$H$505,'Transmittal log'!$G$6:$G$505,A143)),""))</f>
        <v/>
      </c>
      <c r="N143" s="15">
        <f>IF(A143="","",COUNTIF('Transmittal log'!$G$6:$G$505,A143))</f>
        <v/>
      </c>
      <c r="O143" s="16" t="n"/>
      <c r="P143" s="16" t="n"/>
    </row>
    <row r="144">
      <c r="A144" s="15">
        <f>IF(F144="","",CLIENT&amp;"-BBM-"&amp;PROJ&amp;"-"&amp;B144&amp;"-"&amp;C144&amp;"-"&amp;D144&amp;"-"&amp;E144&amp;"-"&amp;TEXT(F144,"0000"))</f>
        <v/>
      </c>
      <c r="B144" s="16" t="n"/>
      <c r="C144" s="16" t="n"/>
      <c r="D144" s="16" t="n"/>
      <c r="E144" s="16" t="n"/>
      <c r="F144" s="16" t="n"/>
      <c r="G144" s="16" t="n"/>
      <c r="H144" s="16" t="n"/>
      <c r="I144" s="16" t="n"/>
      <c r="J144" s="16" t="n"/>
      <c r="K144" s="16" t="n"/>
      <c r="L144" s="17">
        <f>IF(A144="","",IFERROR(1/(1/_xlfn.MAXIFS('Transmittal log'!$D$6:$D$505,'Transmittal log'!$G$6:$G$505,A144)),""))</f>
        <v/>
      </c>
      <c r="M144" s="18">
        <f>IF(A144="","",IFERROR(1/(1/_xlfn.MAXIFS('Transmittal log'!$H$6:$H$505,'Transmittal log'!$G$6:$G$505,A144)),""))</f>
        <v/>
      </c>
      <c r="N144" s="15">
        <f>IF(A144="","",COUNTIF('Transmittal log'!$G$6:$G$505,A144))</f>
        <v/>
      </c>
      <c r="O144" s="16" t="n"/>
      <c r="P144" s="16" t="n"/>
    </row>
    <row r="145">
      <c r="A145" s="15">
        <f>IF(F145="","",CLIENT&amp;"-BBM-"&amp;PROJ&amp;"-"&amp;B145&amp;"-"&amp;C145&amp;"-"&amp;D145&amp;"-"&amp;E145&amp;"-"&amp;TEXT(F145,"0000"))</f>
        <v/>
      </c>
      <c r="B145" s="16" t="n"/>
      <c r="C145" s="16" t="n"/>
      <c r="D145" s="16" t="n"/>
      <c r="E145" s="16" t="n"/>
      <c r="F145" s="16" t="n"/>
      <c r="G145" s="16" t="n"/>
      <c r="H145" s="16" t="n"/>
      <c r="I145" s="16" t="n"/>
      <c r="J145" s="16" t="n"/>
      <c r="K145" s="16" t="n"/>
      <c r="L145" s="17">
        <f>IF(A145="","",IFERROR(1/(1/_xlfn.MAXIFS('Transmittal log'!$D$6:$D$505,'Transmittal log'!$G$6:$G$505,A145)),""))</f>
        <v/>
      </c>
      <c r="M145" s="18">
        <f>IF(A145="","",IFERROR(1/(1/_xlfn.MAXIFS('Transmittal log'!$H$6:$H$505,'Transmittal log'!$G$6:$G$505,A145)),""))</f>
        <v/>
      </c>
      <c r="N145" s="15">
        <f>IF(A145="","",COUNTIF('Transmittal log'!$G$6:$G$505,A145))</f>
        <v/>
      </c>
      <c r="O145" s="16" t="n"/>
      <c r="P145" s="16" t="n"/>
    </row>
    <row r="146">
      <c r="A146" s="15">
        <f>IF(F146="","",CLIENT&amp;"-BBM-"&amp;PROJ&amp;"-"&amp;B146&amp;"-"&amp;C146&amp;"-"&amp;D146&amp;"-"&amp;E146&amp;"-"&amp;TEXT(F146,"0000"))</f>
        <v/>
      </c>
      <c r="B146" s="16" t="n"/>
      <c r="C146" s="16" t="n"/>
      <c r="D146" s="16" t="n"/>
      <c r="E146" s="16" t="n"/>
      <c r="F146" s="16" t="n"/>
      <c r="G146" s="16" t="n"/>
      <c r="H146" s="16" t="n"/>
      <c r="I146" s="16" t="n"/>
      <c r="J146" s="16" t="n"/>
      <c r="K146" s="16" t="n"/>
      <c r="L146" s="17">
        <f>IF(A146="","",IFERROR(1/(1/_xlfn.MAXIFS('Transmittal log'!$D$6:$D$505,'Transmittal log'!$G$6:$G$505,A146)),""))</f>
        <v/>
      </c>
      <c r="M146" s="18">
        <f>IF(A146="","",IFERROR(1/(1/_xlfn.MAXIFS('Transmittal log'!$H$6:$H$505,'Transmittal log'!$G$6:$G$505,A146)),""))</f>
        <v/>
      </c>
      <c r="N146" s="15">
        <f>IF(A146="","",COUNTIF('Transmittal log'!$G$6:$G$505,A146))</f>
        <v/>
      </c>
      <c r="O146" s="16" t="n"/>
      <c r="P146" s="16" t="n"/>
    </row>
    <row r="147">
      <c r="A147" s="15">
        <f>IF(F147="","",CLIENT&amp;"-BBM-"&amp;PROJ&amp;"-"&amp;B147&amp;"-"&amp;C147&amp;"-"&amp;D147&amp;"-"&amp;E147&amp;"-"&amp;TEXT(F147,"0000"))</f>
        <v/>
      </c>
      <c r="B147" s="16" t="n"/>
      <c r="C147" s="16" t="n"/>
      <c r="D147" s="16" t="n"/>
      <c r="E147" s="16" t="n"/>
      <c r="F147" s="16" t="n"/>
      <c r="G147" s="16" t="n"/>
      <c r="H147" s="16" t="n"/>
      <c r="I147" s="16" t="n"/>
      <c r="J147" s="16" t="n"/>
      <c r="K147" s="16" t="n"/>
      <c r="L147" s="17">
        <f>IF(A147="","",IFERROR(1/(1/_xlfn.MAXIFS('Transmittal log'!$D$6:$D$505,'Transmittal log'!$G$6:$G$505,A147)),""))</f>
        <v/>
      </c>
      <c r="M147" s="18">
        <f>IF(A147="","",IFERROR(1/(1/_xlfn.MAXIFS('Transmittal log'!$H$6:$H$505,'Transmittal log'!$G$6:$G$505,A147)),""))</f>
        <v/>
      </c>
      <c r="N147" s="15">
        <f>IF(A147="","",COUNTIF('Transmittal log'!$G$6:$G$505,A147))</f>
        <v/>
      </c>
      <c r="O147" s="16" t="n"/>
      <c r="P147" s="16" t="n"/>
    </row>
    <row r="148">
      <c r="A148" s="15">
        <f>IF(F148="","",CLIENT&amp;"-BBM-"&amp;PROJ&amp;"-"&amp;B148&amp;"-"&amp;C148&amp;"-"&amp;D148&amp;"-"&amp;E148&amp;"-"&amp;TEXT(F148,"0000"))</f>
        <v/>
      </c>
      <c r="B148" s="16" t="n"/>
      <c r="C148" s="16" t="n"/>
      <c r="D148" s="16" t="n"/>
      <c r="E148" s="16" t="n"/>
      <c r="F148" s="16" t="n"/>
      <c r="G148" s="16" t="n"/>
      <c r="H148" s="16" t="n"/>
      <c r="I148" s="16" t="n"/>
      <c r="J148" s="16" t="n"/>
      <c r="K148" s="16" t="n"/>
      <c r="L148" s="17">
        <f>IF(A148="","",IFERROR(1/(1/_xlfn.MAXIFS('Transmittal log'!$D$6:$D$505,'Transmittal log'!$G$6:$G$505,A148)),""))</f>
        <v/>
      </c>
      <c r="M148" s="18">
        <f>IF(A148="","",IFERROR(1/(1/_xlfn.MAXIFS('Transmittal log'!$H$6:$H$505,'Transmittal log'!$G$6:$G$505,A148)),""))</f>
        <v/>
      </c>
      <c r="N148" s="15">
        <f>IF(A148="","",COUNTIF('Transmittal log'!$G$6:$G$505,A148))</f>
        <v/>
      </c>
      <c r="O148" s="16" t="n"/>
      <c r="P148" s="16" t="n"/>
    </row>
    <row r="149">
      <c r="A149" s="15">
        <f>IF(F149="","",CLIENT&amp;"-BBM-"&amp;PROJ&amp;"-"&amp;B149&amp;"-"&amp;C149&amp;"-"&amp;D149&amp;"-"&amp;E149&amp;"-"&amp;TEXT(F149,"0000"))</f>
        <v/>
      </c>
      <c r="B149" s="16" t="n"/>
      <c r="C149" s="16" t="n"/>
      <c r="D149" s="16" t="n"/>
      <c r="E149" s="16" t="n"/>
      <c r="F149" s="16" t="n"/>
      <c r="G149" s="16" t="n"/>
      <c r="H149" s="16" t="n"/>
      <c r="I149" s="16" t="n"/>
      <c r="J149" s="16" t="n"/>
      <c r="K149" s="16" t="n"/>
      <c r="L149" s="17">
        <f>IF(A149="","",IFERROR(1/(1/_xlfn.MAXIFS('Transmittal log'!$D$6:$D$505,'Transmittal log'!$G$6:$G$505,A149)),""))</f>
        <v/>
      </c>
      <c r="M149" s="18">
        <f>IF(A149="","",IFERROR(1/(1/_xlfn.MAXIFS('Transmittal log'!$H$6:$H$505,'Transmittal log'!$G$6:$G$505,A149)),""))</f>
        <v/>
      </c>
      <c r="N149" s="15">
        <f>IF(A149="","",COUNTIF('Transmittal log'!$G$6:$G$505,A149))</f>
        <v/>
      </c>
      <c r="O149" s="16" t="n"/>
      <c r="P149" s="16" t="n"/>
    </row>
    <row r="150">
      <c r="A150" s="15">
        <f>IF(F150="","",CLIENT&amp;"-BBM-"&amp;PROJ&amp;"-"&amp;B150&amp;"-"&amp;C150&amp;"-"&amp;D150&amp;"-"&amp;E150&amp;"-"&amp;TEXT(F150,"0000"))</f>
        <v/>
      </c>
      <c r="B150" s="16" t="n"/>
      <c r="C150" s="16" t="n"/>
      <c r="D150" s="16" t="n"/>
      <c r="E150" s="16" t="n"/>
      <c r="F150" s="16" t="n"/>
      <c r="G150" s="16" t="n"/>
      <c r="H150" s="16" t="n"/>
      <c r="I150" s="16" t="n"/>
      <c r="J150" s="16" t="n"/>
      <c r="K150" s="16" t="n"/>
      <c r="L150" s="17">
        <f>IF(A150="","",IFERROR(1/(1/_xlfn.MAXIFS('Transmittal log'!$D$6:$D$505,'Transmittal log'!$G$6:$G$505,A150)),""))</f>
        <v/>
      </c>
      <c r="M150" s="18">
        <f>IF(A150="","",IFERROR(1/(1/_xlfn.MAXIFS('Transmittal log'!$H$6:$H$505,'Transmittal log'!$G$6:$G$505,A150)),""))</f>
        <v/>
      </c>
      <c r="N150" s="15">
        <f>IF(A150="","",COUNTIF('Transmittal log'!$G$6:$G$505,A150))</f>
        <v/>
      </c>
      <c r="O150" s="16" t="n"/>
      <c r="P150" s="16" t="n"/>
    </row>
    <row r="151">
      <c r="A151" s="15">
        <f>IF(F151="","",CLIENT&amp;"-BBM-"&amp;PROJ&amp;"-"&amp;B151&amp;"-"&amp;C151&amp;"-"&amp;D151&amp;"-"&amp;E151&amp;"-"&amp;TEXT(F151,"0000"))</f>
        <v/>
      </c>
      <c r="B151" s="16" t="n"/>
      <c r="C151" s="16" t="n"/>
      <c r="D151" s="16" t="n"/>
      <c r="E151" s="16" t="n"/>
      <c r="F151" s="16" t="n"/>
      <c r="G151" s="16" t="n"/>
      <c r="H151" s="16" t="n"/>
      <c r="I151" s="16" t="n"/>
      <c r="J151" s="16" t="n"/>
      <c r="K151" s="16" t="n"/>
      <c r="L151" s="17">
        <f>IF(A151="","",IFERROR(1/(1/_xlfn.MAXIFS('Transmittal log'!$D$6:$D$505,'Transmittal log'!$G$6:$G$505,A151)),""))</f>
        <v/>
      </c>
      <c r="M151" s="18">
        <f>IF(A151="","",IFERROR(1/(1/_xlfn.MAXIFS('Transmittal log'!$H$6:$H$505,'Transmittal log'!$G$6:$G$505,A151)),""))</f>
        <v/>
      </c>
      <c r="N151" s="15">
        <f>IF(A151="","",COUNTIF('Transmittal log'!$G$6:$G$505,A151))</f>
        <v/>
      </c>
      <c r="O151" s="16" t="n"/>
      <c r="P151" s="16" t="n"/>
    </row>
    <row r="152">
      <c r="A152" s="15">
        <f>IF(F152="","",CLIENT&amp;"-BBM-"&amp;PROJ&amp;"-"&amp;B152&amp;"-"&amp;C152&amp;"-"&amp;D152&amp;"-"&amp;E152&amp;"-"&amp;TEXT(F152,"0000"))</f>
        <v/>
      </c>
      <c r="B152" s="16" t="n"/>
      <c r="C152" s="16" t="n"/>
      <c r="D152" s="16" t="n"/>
      <c r="E152" s="16" t="n"/>
      <c r="F152" s="16" t="n"/>
      <c r="G152" s="16" t="n"/>
      <c r="H152" s="16" t="n"/>
      <c r="I152" s="16" t="n"/>
      <c r="J152" s="16" t="n"/>
      <c r="K152" s="16" t="n"/>
      <c r="L152" s="17">
        <f>IF(A152="","",IFERROR(1/(1/_xlfn.MAXIFS('Transmittal log'!$D$6:$D$505,'Transmittal log'!$G$6:$G$505,A152)),""))</f>
        <v/>
      </c>
      <c r="M152" s="18">
        <f>IF(A152="","",IFERROR(1/(1/_xlfn.MAXIFS('Transmittal log'!$H$6:$H$505,'Transmittal log'!$G$6:$G$505,A152)),""))</f>
        <v/>
      </c>
      <c r="N152" s="15">
        <f>IF(A152="","",COUNTIF('Transmittal log'!$G$6:$G$505,A152))</f>
        <v/>
      </c>
      <c r="O152" s="16" t="n"/>
      <c r="P152" s="16" t="n"/>
    </row>
    <row r="153">
      <c r="A153" s="15">
        <f>IF(F153="","",CLIENT&amp;"-BBM-"&amp;PROJ&amp;"-"&amp;B153&amp;"-"&amp;C153&amp;"-"&amp;D153&amp;"-"&amp;E153&amp;"-"&amp;TEXT(F153,"0000"))</f>
        <v/>
      </c>
      <c r="B153" s="16" t="n"/>
      <c r="C153" s="16" t="n"/>
      <c r="D153" s="16" t="n"/>
      <c r="E153" s="16" t="n"/>
      <c r="F153" s="16" t="n"/>
      <c r="G153" s="16" t="n"/>
      <c r="H153" s="16" t="n"/>
      <c r="I153" s="16" t="n"/>
      <c r="J153" s="16" t="n"/>
      <c r="K153" s="16" t="n"/>
      <c r="L153" s="17">
        <f>IF(A153="","",IFERROR(1/(1/_xlfn.MAXIFS('Transmittal log'!$D$6:$D$505,'Transmittal log'!$G$6:$G$505,A153)),""))</f>
        <v/>
      </c>
      <c r="M153" s="18">
        <f>IF(A153="","",IFERROR(1/(1/_xlfn.MAXIFS('Transmittal log'!$H$6:$H$505,'Transmittal log'!$G$6:$G$505,A153)),""))</f>
        <v/>
      </c>
      <c r="N153" s="15">
        <f>IF(A153="","",COUNTIF('Transmittal log'!$G$6:$G$505,A153))</f>
        <v/>
      </c>
      <c r="O153" s="16" t="n"/>
      <c r="P153" s="16" t="n"/>
    </row>
    <row r="154">
      <c r="A154" s="15">
        <f>IF(F154="","",CLIENT&amp;"-BBM-"&amp;PROJ&amp;"-"&amp;B154&amp;"-"&amp;C154&amp;"-"&amp;D154&amp;"-"&amp;E154&amp;"-"&amp;TEXT(F154,"0000"))</f>
        <v/>
      </c>
      <c r="B154" s="16" t="n"/>
      <c r="C154" s="16" t="n"/>
      <c r="D154" s="16" t="n"/>
      <c r="E154" s="16" t="n"/>
      <c r="F154" s="16" t="n"/>
      <c r="G154" s="16" t="n"/>
      <c r="H154" s="16" t="n"/>
      <c r="I154" s="16" t="n"/>
      <c r="J154" s="16" t="n"/>
      <c r="K154" s="16" t="n"/>
      <c r="L154" s="17">
        <f>IF(A154="","",IFERROR(1/(1/_xlfn.MAXIFS('Transmittal log'!$D$6:$D$505,'Transmittal log'!$G$6:$G$505,A154)),""))</f>
        <v/>
      </c>
      <c r="M154" s="18">
        <f>IF(A154="","",IFERROR(1/(1/_xlfn.MAXIFS('Transmittal log'!$H$6:$H$505,'Transmittal log'!$G$6:$G$505,A154)),""))</f>
        <v/>
      </c>
      <c r="N154" s="15">
        <f>IF(A154="","",COUNTIF('Transmittal log'!$G$6:$G$505,A154))</f>
        <v/>
      </c>
      <c r="O154" s="16" t="n"/>
      <c r="P154" s="16" t="n"/>
    </row>
    <row r="155">
      <c r="A155" s="15">
        <f>IF(F155="","",CLIENT&amp;"-BBM-"&amp;PROJ&amp;"-"&amp;B155&amp;"-"&amp;C155&amp;"-"&amp;D155&amp;"-"&amp;E155&amp;"-"&amp;TEXT(F155,"0000"))</f>
        <v/>
      </c>
      <c r="B155" s="16" t="n"/>
      <c r="C155" s="16" t="n"/>
      <c r="D155" s="16" t="n"/>
      <c r="E155" s="16" t="n"/>
      <c r="F155" s="16" t="n"/>
      <c r="G155" s="16" t="n"/>
      <c r="H155" s="16" t="n"/>
      <c r="I155" s="16" t="n"/>
      <c r="J155" s="16" t="n"/>
      <c r="K155" s="16" t="n"/>
      <c r="L155" s="17">
        <f>IF(A155="","",IFERROR(1/(1/_xlfn.MAXIFS('Transmittal log'!$D$6:$D$505,'Transmittal log'!$G$6:$G$505,A155)),""))</f>
        <v/>
      </c>
      <c r="M155" s="18">
        <f>IF(A155="","",IFERROR(1/(1/_xlfn.MAXIFS('Transmittal log'!$H$6:$H$505,'Transmittal log'!$G$6:$G$505,A155)),""))</f>
        <v/>
      </c>
      <c r="N155" s="15">
        <f>IF(A155="","",COUNTIF('Transmittal log'!$G$6:$G$505,A155))</f>
        <v/>
      </c>
      <c r="O155" s="16" t="n"/>
      <c r="P155" s="16" t="n"/>
    </row>
    <row r="156">
      <c r="A156" s="15">
        <f>IF(F156="","",CLIENT&amp;"-BBM-"&amp;PROJ&amp;"-"&amp;B156&amp;"-"&amp;C156&amp;"-"&amp;D156&amp;"-"&amp;E156&amp;"-"&amp;TEXT(F156,"0000"))</f>
        <v/>
      </c>
      <c r="B156" s="16" t="n"/>
      <c r="C156" s="16" t="n"/>
      <c r="D156" s="16" t="n"/>
      <c r="E156" s="16" t="n"/>
      <c r="F156" s="16" t="n"/>
      <c r="G156" s="16" t="n"/>
      <c r="H156" s="16" t="n"/>
      <c r="I156" s="16" t="n"/>
      <c r="J156" s="16" t="n"/>
      <c r="K156" s="16" t="n"/>
      <c r="L156" s="17">
        <f>IF(A156="","",IFERROR(1/(1/_xlfn.MAXIFS('Transmittal log'!$D$6:$D$505,'Transmittal log'!$G$6:$G$505,A156)),""))</f>
        <v/>
      </c>
      <c r="M156" s="18">
        <f>IF(A156="","",IFERROR(1/(1/_xlfn.MAXIFS('Transmittal log'!$H$6:$H$505,'Transmittal log'!$G$6:$G$505,A156)),""))</f>
        <v/>
      </c>
      <c r="N156" s="15">
        <f>IF(A156="","",COUNTIF('Transmittal log'!$G$6:$G$505,A156))</f>
        <v/>
      </c>
      <c r="O156" s="16" t="n"/>
      <c r="P156" s="16" t="n"/>
    </row>
    <row r="157">
      <c r="A157" s="15">
        <f>IF(F157="","",CLIENT&amp;"-BBM-"&amp;PROJ&amp;"-"&amp;B157&amp;"-"&amp;C157&amp;"-"&amp;D157&amp;"-"&amp;E157&amp;"-"&amp;TEXT(F157,"0000"))</f>
        <v/>
      </c>
      <c r="B157" s="16" t="n"/>
      <c r="C157" s="16" t="n"/>
      <c r="D157" s="16" t="n"/>
      <c r="E157" s="16" t="n"/>
      <c r="F157" s="16" t="n"/>
      <c r="G157" s="16" t="n"/>
      <c r="H157" s="16" t="n"/>
      <c r="I157" s="16" t="n"/>
      <c r="J157" s="16" t="n"/>
      <c r="K157" s="16" t="n"/>
      <c r="L157" s="17">
        <f>IF(A157="","",IFERROR(1/(1/_xlfn.MAXIFS('Transmittal log'!$D$6:$D$505,'Transmittal log'!$G$6:$G$505,A157)),""))</f>
        <v/>
      </c>
      <c r="M157" s="18">
        <f>IF(A157="","",IFERROR(1/(1/_xlfn.MAXIFS('Transmittal log'!$H$6:$H$505,'Transmittal log'!$G$6:$G$505,A157)),""))</f>
        <v/>
      </c>
      <c r="N157" s="15">
        <f>IF(A157="","",COUNTIF('Transmittal log'!$G$6:$G$505,A157))</f>
        <v/>
      </c>
      <c r="O157" s="16" t="n"/>
      <c r="P157" s="16" t="n"/>
    </row>
    <row r="158">
      <c r="A158" s="15">
        <f>IF(F158="","",CLIENT&amp;"-BBM-"&amp;PROJ&amp;"-"&amp;B158&amp;"-"&amp;C158&amp;"-"&amp;D158&amp;"-"&amp;E158&amp;"-"&amp;TEXT(F158,"0000"))</f>
        <v/>
      </c>
      <c r="B158" s="16" t="n"/>
      <c r="C158" s="16" t="n"/>
      <c r="D158" s="16" t="n"/>
      <c r="E158" s="16" t="n"/>
      <c r="F158" s="16" t="n"/>
      <c r="G158" s="16" t="n"/>
      <c r="H158" s="16" t="n"/>
      <c r="I158" s="16" t="n"/>
      <c r="J158" s="16" t="n"/>
      <c r="K158" s="16" t="n"/>
      <c r="L158" s="17">
        <f>IF(A158="","",IFERROR(1/(1/_xlfn.MAXIFS('Transmittal log'!$D$6:$D$505,'Transmittal log'!$G$6:$G$505,A158)),""))</f>
        <v/>
      </c>
      <c r="M158" s="18">
        <f>IF(A158="","",IFERROR(1/(1/_xlfn.MAXIFS('Transmittal log'!$H$6:$H$505,'Transmittal log'!$G$6:$G$505,A158)),""))</f>
        <v/>
      </c>
      <c r="N158" s="15">
        <f>IF(A158="","",COUNTIF('Transmittal log'!$G$6:$G$505,A158))</f>
        <v/>
      </c>
      <c r="O158" s="16" t="n"/>
      <c r="P158" s="16" t="n"/>
    </row>
    <row r="159">
      <c r="A159" s="15">
        <f>IF(F159="","",CLIENT&amp;"-BBM-"&amp;PROJ&amp;"-"&amp;B159&amp;"-"&amp;C159&amp;"-"&amp;D159&amp;"-"&amp;E159&amp;"-"&amp;TEXT(F159,"0000"))</f>
        <v/>
      </c>
      <c r="B159" s="16" t="n"/>
      <c r="C159" s="16" t="n"/>
      <c r="D159" s="16" t="n"/>
      <c r="E159" s="16" t="n"/>
      <c r="F159" s="16" t="n"/>
      <c r="G159" s="16" t="n"/>
      <c r="H159" s="16" t="n"/>
      <c r="I159" s="16" t="n"/>
      <c r="J159" s="16" t="n"/>
      <c r="K159" s="16" t="n"/>
      <c r="L159" s="17">
        <f>IF(A159="","",IFERROR(1/(1/_xlfn.MAXIFS('Transmittal log'!$D$6:$D$505,'Transmittal log'!$G$6:$G$505,A159)),""))</f>
        <v/>
      </c>
      <c r="M159" s="18">
        <f>IF(A159="","",IFERROR(1/(1/_xlfn.MAXIFS('Transmittal log'!$H$6:$H$505,'Transmittal log'!$G$6:$G$505,A159)),""))</f>
        <v/>
      </c>
      <c r="N159" s="15">
        <f>IF(A159="","",COUNTIF('Transmittal log'!$G$6:$G$505,A159))</f>
        <v/>
      </c>
      <c r="O159" s="16" t="n"/>
      <c r="P159" s="16" t="n"/>
    </row>
    <row r="160">
      <c r="A160" s="15">
        <f>IF(F160="","",CLIENT&amp;"-BBM-"&amp;PROJ&amp;"-"&amp;B160&amp;"-"&amp;C160&amp;"-"&amp;D160&amp;"-"&amp;E160&amp;"-"&amp;TEXT(F160,"0000"))</f>
        <v/>
      </c>
      <c r="B160" s="16" t="n"/>
      <c r="C160" s="16" t="n"/>
      <c r="D160" s="16" t="n"/>
      <c r="E160" s="16" t="n"/>
      <c r="F160" s="16" t="n"/>
      <c r="G160" s="16" t="n"/>
      <c r="H160" s="16" t="n"/>
      <c r="I160" s="16" t="n"/>
      <c r="J160" s="16" t="n"/>
      <c r="K160" s="16" t="n"/>
      <c r="L160" s="17">
        <f>IF(A160="","",IFERROR(1/(1/_xlfn.MAXIFS('Transmittal log'!$D$6:$D$505,'Transmittal log'!$G$6:$G$505,A160)),""))</f>
        <v/>
      </c>
      <c r="M160" s="18">
        <f>IF(A160="","",IFERROR(1/(1/_xlfn.MAXIFS('Transmittal log'!$H$6:$H$505,'Transmittal log'!$G$6:$G$505,A160)),""))</f>
        <v/>
      </c>
      <c r="N160" s="15">
        <f>IF(A160="","",COUNTIF('Transmittal log'!$G$6:$G$505,A160))</f>
        <v/>
      </c>
      <c r="O160" s="16" t="n"/>
      <c r="P160" s="16" t="n"/>
    </row>
    <row r="161">
      <c r="A161" s="15">
        <f>IF(F161="","",CLIENT&amp;"-BBM-"&amp;PROJ&amp;"-"&amp;B161&amp;"-"&amp;C161&amp;"-"&amp;D161&amp;"-"&amp;E161&amp;"-"&amp;TEXT(F161,"0000"))</f>
        <v/>
      </c>
      <c r="B161" s="16" t="n"/>
      <c r="C161" s="16" t="n"/>
      <c r="D161" s="16" t="n"/>
      <c r="E161" s="16" t="n"/>
      <c r="F161" s="16" t="n"/>
      <c r="G161" s="16" t="n"/>
      <c r="H161" s="16" t="n"/>
      <c r="I161" s="16" t="n"/>
      <c r="J161" s="16" t="n"/>
      <c r="K161" s="16" t="n"/>
      <c r="L161" s="17">
        <f>IF(A161="","",IFERROR(1/(1/_xlfn.MAXIFS('Transmittal log'!$D$6:$D$505,'Transmittal log'!$G$6:$G$505,A161)),""))</f>
        <v/>
      </c>
      <c r="M161" s="18">
        <f>IF(A161="","",IFERROR(1/(1/_xlfn.MAXIFS('Transmittal log'!$H$6:$H$505,'Transmittal log'!$G$6:$G$505,A161)),""))</f>
        <v/>
      </c>
      <c r="N161" s="15">
        <f>IF(A161="","",COUNTIF('Transmittal log'!$G$6:$G$505,A161))</f>
        <v/>
      </c>
      <c r="O161" s="16" t="n"/>
      <c r="P161" s="16" t="n"/>
    </row>
    <row r="162">
      <c r="A162" s="15">
        <f>IF(F162="","",CLIENT&amp;"-BBM-"&amp;PROJ&amp;"-"&amp;B162&amp;"-"&amp;C162&amp;"-"&amp;D162&amp;"-"&amp;E162&amp;"-"&amp;TEXT(F162,"0000"))</f>
        <v/>
      </c>
      <c r="B162" s="16" t="n"/>
      <c r="C162" s="16" t="n"/>
      <c r="D162" s="16" t="n"/>
      <c r="E162" s="16" t="n"/>
      <c r="F162" s="16" t="n"/>
      <c r="G162" s="16" t="n"/>
      <c r="H162" s="16" t="n"/>
      <c r="I162" s="16" t="n"/>
      <c r="J162" s="16" t="n"/>
      <c r="K162" s="16" t="n"/>
      <c r="L162" s="17">
        <f>IF(A162="","",IFERROR(1/(1/_xlfn.MAXIFS('Transmittal log'!$D$6:$D$505,'Transmittal log'!$G$6:$G$505,A162)),""))</f>
        <v/>
      </c>
      <c r="M162" s="18">
        <f>IF(A162="","",IFERROR(1/(1/_xlfn.MAXIFS('Transmittal log'!$H$6:$H$505,'Transmittal log'!$G$6:$G$505,A162)),""))</f>
        <v/>
      </c>
      <c r="N162" s="15">
        <f>IF(A162="","",COUNTIF('Transmittal log'!$G$6:$G$505,A162))</f>
        <v/>
      </c>
      <c r="O162" s="16" t="n"/>
      <c r="P162" s="16" t="n"/>
    </row>
    <row r="163">
      <c r="A163" s="15">
        <f>IF(F163="","",CLIENT&amp;"-BBM-"&amp;PROJ&amp;"-"&amp;B163&amp;"-"&amp;C163&amp;"-"&amp;D163&amp;"-"&amp;E163&amp;"-"&amp;TEXT(F163,"0000"))</f>
        <v/>
      </c>
      <c r="B163" s="16" t="n"/>
      <c r="C163" s="16" t="n"/>
      <c r="D163" s="16" t="n"/>
      <c r="E163" s="16" t="n"/>
      <c r="F163" s="16" t="n"/>
      <c r="G163" s="16" t="n"/>
      <c r="H163" s="16" t="n"/>
      <c r="I163" s="16" t="n"/>
      <c r="J163" s="16" t="n"/>
      <c r="K163" s="16" t="n"/>
      <c r="L163" s="17">
        <f>IF(A163="","",IFERROR(1/(1/_xlfn.MAXIFS('Transmittal log'!$D$6:$D$505,'Transmittal log'!$G$6:$G$505,A163)),""))</f>
        <v/>
      </c>
      <c r="M163" s="18">
        <f>IF(A163="","",IFERROR(1/(1/_xlfn.MAXIFS('Transmittal log'!$H$6:$H$505,'Transmittal log'!$G$6:$G$505,A163)),""))</f>
        <v/>
      </c>
      <c r="N163" s="15">
        <f>IF(A163="","",COUNTIF('Transmittal log'!$G$6:$G$505,A163))</f>
        <v/>
      </c>
      <c r="O163" s="16" t="n"/>
      <c r="P163" s="16" t="n"/>
    </row>
    <row r="164">
      <c r="A164" s="15">
        <f>IF(F164="","",CLIENT&amp;"-BBM-"&amp;PROJ&amp;"-"&amp;B164&amp;"-"&amp;C164&amp;"-"&amp;D164&amp;"-"&amp;E164&amp;"-"&amp;TEXT(F164,"0000"))</f>
        <v/>
      </c>
      <c r="B164" s="16" t="n"/>
      <c r="C164" s="16" t="n"/>
      <c r="D164" s="16" t="n"/>
      <c r="E164" s="16" t="n"/>
      <c r="F164" s="16" t="n"/>
      <c r="G164" s="16" t="n"/>
      <c r="H164" s="16" t="n"/>
      <c r="I164" s="16" t="n"/>
      <c r="J164" s="16" t="n"/>
      <c r="K164" s="16" t="n"/>
      <c r="L164" s="17">
        <f>IF(A164="","",IFERROR(1/(1/_xlfn.MAXIFS('Transmittal log'!$D$6:$D$505,'Transmittal log'!$G$6:$G$505,A164)),""))</f>
        <v/>
      </c>
      <c r="M164" s="18">
        <f>IF(A164="","",IFERROR(1/(1/_xlfn.MAXIFS('Transmittal log'!$H$6:$H$505,'Transmittal log'!$G$6:$G$505,A164)),""))</f>
        <v/>
      </c>
      <c r="N164" s="15">
        <f>IF(A164="","",COUNTIF('Transmittal log'!$G$6:$G$505,A164))</f>
        <v/>
      </c>
      <c r="O164" s="16" t="n"/>
      <c r="P164" s="16" t="n"/>
    </row>
    <row r="165">
      <c r="A165" s="15">
        <f>IF(F165="","",CLIENT&amp;"-BBM-"&amp;PROJ&amp;"-"&amp;B165&amp;"-"&amp;C165&amp;"-"&amp;D165&amp;"-"&amp;E165&amp;"-"&amp;TEXT(F165,"0000"))</f>
        <v/>
      </c>
      <c r="B165" s="16" t="n"/>
      <c r="C165" s="16" t="n"/>
      <c r="D165" s="16" t="n"/>
      <c r="E165" s="16" t="n"/>
      <c r="F165" s="16" t="n"/>
      <c r="G165" s="16" t="n"/>
      <c r="H165" s="16" t="n"/>
      <c r="I165" s="16" t="n"/>
      <c r="J165" s="16" t="n"/>
      <c r="K165" s="16" t="n"/>
      <c r="L165" s="17">
        <f>IF(A165="","",IFERROR(1/(1/_xlfn.MAXIFS('Transmittal log'!$D$6:$D$505,'Transmittal log'!$G$6:$G$505,A165)),""))</f>
        <v/>
      </c>
      <c r="M165" s="18">
        <f>IF(A165="","",IFERROR(1/(1/_xlfn.MAXIFS('Transmittal log'!$H$6:$H$505,'Transmittal log'!$G$6:$G$505,A165)),""))</f>
        <v/>
      </c>
      <c r="N165" s="15">
        <f>IF(A165="","",COUNTIF('Transmittal log'!$G$6:$G$505,A165))</f>
        <v/>
      </c>
      <c r="O165" s="16" t="n"/>
      <c r="P165" s="16" t="n"/>
    </row>
    <row r="166">
      <c r="A166" s="15">
        <f>IF(F166="","",CLIENT&amp;"-BBM-"&amp;PROJ&amp;"-"&amp;B166&amp;"-"&amp;C166&amp;"-"&amp;D166&amp;"-"&amp;E166&amp;"-"&amp;TEXT(F166,"0000"))</f>
        <v/>
      </c>
      <c r="B166" s="16" t="n"/>
      <c r="C166" s="16" t="n"/>
      <c r="D166" s="16" t="n"/>
      <c r="E166" s="16" t="n"/>
      <c r="F166" s="16" t="n"/>
      <c r="G166" s="16" t="n"/>
      <c r="H166" s="16" t="n"/>
      <c r="I166" s="16" t="n"/>
      <c r="J166" s="16" t="n"/>
      <c r="K166" s="16" t="n"/>
      <c r="L166" s="17">
        <f>IF(A166="","",IFERROR(1/(1/_xlfn.MAXIFS('Transmittal log'!$D$6:$D$505,'Transmittal log'!$G$6:$G$505,A166)),""))</f>
        <v/>
      </c>
      <c r="M166" s="18">
        <f>IF(A166="","",IFERROR(1/(1/_xlfn.MAXIFS('Transmittal log'!$H$6:$H$505,'Transmittal log'!$G$6:$G$505,A166)),""))</f>
        <v/>
      </c>
      <c r="N166" s="15">
        <f>IF(A166="","",COUNTIF('Transmittal log'!$G$6:$G$505,A166))</f>
        <v/>
      </c>
      <c r="O166" s="16" t="n"/>
      <c r="P166" s="16" t="n"/>
    </row>
    <row r="167">
      <c r="A167" s="15">
        <f>IF(F167="","",CLIENT&amp;"-BBM-"&amp;PROJ&amp;"-"&amp;B167&amp;"-"&amp;C167&amp;"-"&amp;D167&amp;"-"&amp;E167&amp;"-"&amp;TEXT(F167,"0000"))</f>
        <v/>
      </c>
      <c r="B167" s="16" t="n"/>
      <c r="C167" s="16" t="n"/>
      <c r="D167" s="16" t="n"/>
      <c r="E167" s="16" t="n"/>
      <c r="F167" s="16" t="n"/>
      <c r="G167" s="16" t="n"/>
      <c r="H167" s="16" t="n"/>
      <c r="I167" s="16" t="n"/>
      <c r="J167" s="16" t="n"/>
      <c r="K167" s="16" t="n"/>
      <c r="L167" s="17">
        <f>IF(A167="","",IFERROR(1/(1/_xlfn.MAXIFS('Transmittal log'!$D$6:$D$505,'Transmittal log'!$G$6:$G$505,A167)),""))</f>
        <v/>
      </c>
      <c r="M167" s="18">
        <f>IF(A167="","",IFERROR(1/(1/_xlfn.MAXIFS('Transmittal log'!$H$6:$H$505,'Transmittal log'!$G$6:$G$505,A167)),""))</f>
        <v/>
      </c>
      <c r="N167" s="15">
        <f>IF(A167="","",COUNTIF('Transmittal log'!$G$6:$G$505,A167))</f>
        <v/>
      </c>
      <c r="O167" s="16" t="n"/>
      <c r="P167" s="16" t="n"/>
    </row>
    <row r="168">
      <c r="A168" s="15">
        <f>IF(F168="","",CLIENT&amp;"-BBM-"&amp;PROJ&amp;"-"&amp;B168&amp;"-"&amp;C168&amp;"-"&amp;D168&amp;"-"&amp;E168&amp;"-"&amp;TEXT(F168,"0000"))</f>
        <v/>
      </c>
      <c r="B168" s="16" t="n"/>
      <c r="C168" s="16" t="n"/>
      <c r="D168" s="16" t="n"/>
      <c r="E168" s="16" t="n"/>
      <c r="F168" s="16" t="n"/>
      <c r="G168" s="16" t="n"/>
      <c r="H168" s="16" t="n"/>
      <c r="I168" s="16" t="n"/>
      <c r="J168" s="16" t="n"/>
      <c r="K168" s="16" t="n"/>
      <c r="L168" s="17">
        <f>IF(A168="","",IFERROR(1/(1/_xlfn.MAXIFS('Transmittal log'!$D$6:$D$505,'Transmittal log'!$G$6:$G$505,A168)),""))</f>
        <v/>
      </c>
      <c r="M168" s="18">
        <f>IF(A168="","",IFERROR(1/(1/_xlfn.MAXIFS('Transmittal log'!$H$6:$H$505,'Transmittal log'!$G$6:$G$505,A168)),""))</f>
        <v/>
      </c>
      <c r="N168" s="15">
        <f>IF(A168="","",COUNTIF('Transmittal log'!$G$6:$G$505,A168))</f>
        <v/>
      </c>
      <c r="O168" s="16" t="n"/>
      <c r="P168" s="16" t="n"/>
    </row>
    <row r="169">
      <c r="A169" s="15">
        <f>IF(F169="","",CLIENT&amp;"-BBM-"&amp;PROJ&amp;"-"&amp;B169&amp;"-"&amp;C169&amp;"-"&amp;D169&amp;"-"&amp;E169&amp;"-"&amp;TEXT(F169,"0000"))</f>
        <v/>
      </c>
      <c r="B169" s="16" t="n"/>
      <c r="C169" s="16" t="n"/>
      <c r="D169" s="16" t="n"/>
      <c r="E169" s="16" t="n"/>
      <c r="F169" s="16" t="n"/>
      <c r="G169" s="16" t="n"/>
      <c r="H169" s="16" t="n"/>
      <c r="I169" s="16" t="n"/>
      <c r="J169" s="16" t="n"/>
      <c r="K169" s="16" t="n"/>
      <c r="L169" s="17">
        <f>IF(A169="","",IFERROR(1/(1/_xlfn.MAXIFS('Transmittal log'!$D$6:$D$505,'Transmittal log'!$G$6:$G$505,A169)),""))</f>
        <v/>
      </c>
      <c r="M169" s="18">
        <f>IF(A169="","",IFERROR(1/(1/_xlfn.MAXIFS('Transmittal log'!$H$6:$H$505,'Transmittal log'!$G$6:$G$505,A169)),""))</f>
        <v/>
      </c>
      <c r="N169" s="15">
        <f>IF(A169="","",COUNTIF('Transmittal log'!$G$6:$G$505,A169))</f>
        <v/>
      </c>
      <c r="O169" s="16" t="n"/>
      <c r="P169" s="16" t="n"/>
    </row>
    <row r="170">
      <c r="A170" s="15">
        <f>IF(F170="","",CLIENT&amp;"-BBM-"&amp;PROJ&amp;"-"&amp;B170&amp;"-"&amp;C170&amp;"-"&amp;D170&amp;"-"&amp;E170&amp;"-"&amp;TEXT(F170,"0000"))</f>
        <v/>
      </c>
      <c r="B170" s="16" t="n"/>
      <c r="C170" s="16" t="n"/>
      <c r="D170" s="16" t="n"/>
      <c r="E170" s="16" t="n"/>
      <c r="F170" s="16" t="n"/>
      <c r="G170" s="16" t="n"/>
      <c r="H170" s="16" t="n"/>
      <c r="I170" s="16" t="n"/>
      <c r="J170" s="16" t="n"/>
      <c r="K170" s="16" t="n"/>
      <c r="L170" s="17">
        <f>IF(A170="","",IFERROR(1/(1/_xlfn.MAXIFS('Transmittal log'!$D$6:$D$505,'Transmittal log'!$G$6:$G$505,A170)),""))</f>
        <v/>
      </c>
      <c r="M170" s="18">
        <f>IF(A170="","",IFERROR(1/(1/_xlfn.MAXIFS('Transmittal log'!$H$6:$H$505,'Transmittal log'!$G$6:$G$505,A170)),""))</f>
        <v/>
      </c>
      <c r="N170" s="15">
        <f>IF(A170="","",COUNTIF('Transmittal log'!$G$6:$G$505,A170))</f>
        <v/>
      </c>
      <c r="O170" s="16" t="n"/>
      <c r="P170" s="16" t="n"/>
    </row>
    <row r="171">
      <c r="A171" s="15">
        <f>IF(F171="","",CLIENT&amp;"-BBM-"&amp;PROJ&amp;"-"&amp;B171&amp;"-"&amp;C171&amp;"-"&amp;D171&amp;"-"&amp;E171&amp;"-"&amp;TEXT(F171,"0000"))</f>
        <v/>
      </c>
      <c r="B171" s="16" t="n"/>
      <c r="C171" s="16" t="n"/>
      <c r="D171" s="16" t="n"/>
      <c r="E171" s="16" t="n"/>
      <c r="F171" s="16" t="n"/>
      <c r="G171" s="16" t="n"/>
      <c r="H171" s="16" t="n"/>
      <c r="I171" s="16" t="n"/>
      <c r="J171" s="16" t="n"/>
      <c r="K171" s="16" t="n"/>
      <c r="L171" s="17">
        <f>IF(A171="","",IFERROR(1/(1/_xlfn.MAXIFS('Transmittal log'!$D$6:$D$505,'Transmittal log'!$G$6:$G$505,A171)),""))</f>
        <v/>
      </c>
      <c r="M171" s="18">
        <f>IF(A171="","",IFERROR(1/(1/_xlfn.MAXIFS('Transmittal log'!$H$6:$H$505,'Transmittal log'!$G$6:$G$505,A171)),""))</f>
        <v/>
      </c>
      <c r="N171" s="15">
        <f>IF(A171="","",COUNTIF('Transmittal log'!$G$6:$G$505,A171))</f>
        <v/>
      </c>
      <c r="O171" s="16" t="n"/>
      <c r="P171" s="16" t="n"/>
    </row>
    <row r="172">
      <c r="A172" s="15">
        <f>IF(F172="","",CLIENT&amp;"-BBM-"&amp;PROJ&amp;"-"&amp;B172&amp;"-"&amp;C172&amp;"-"&amp;D172&amp;"-"&amp;E172&amp;"-"&amp;TEXT(F172,"0000"))</f>
        <v/>
      </c>
      <c r="B172" s="16" t="n"/>
      <c r="C172" s="16" t="n"/>
      <c r="D172" s="16" t="n"/>
      <c r="E172" s="16" t="n"/>
      <c r="F172" s="16" t="n"/>
      <c r="G172" s="16" t="n"/>
      <c r="H172" s="16" t="n"/>
      <c r="I172" s="16" t="n"/>
      <c r="J172" s="16" t="n"/>
      <c r="K172" s="16" t="n"/>
      <c r="L172" s="17">
        <f>IF(A172="","",IFERROR(1/(1/_xlfn.MAXIFS('Transmittal log'!$D$6:$D$505,'Transmittal log'!$G$6:$G$505,A172)),""))</f>
        <v/>
      </c>
      <c r="M172" s="18">
        <f>IF(A172="","",IFERROR(1/(1/_xlfn.MAXIFS('Transmittal log'!$H$6:$H$505,'Transmittal log'!$G$6:$G$505,A172)),""))</f>
        <v/>
      </c>
      <c r="N172" s="15">
        <f>IF(A172="","",COUNTIF('Transmittal log'!$G$6:$G$505,A172))</f>
        <v/>
      </c>
      <c r="O172" s="16" t="n"/>
      <c r="P172" s="16" t="n"/>
    </row>
    <row r="173">
      <c r="A173" s="15">
        <f>IF(F173="","",CLIENT&amp;"-BBM-"&amp;PROJ&amp;"-"&amp;B173&amp;"-"&amp;C173&amp;"-"&amp;D173&amp;"-"&amp;E173&amp;"-"&amp;TEXT(F173,"0000"))</f>
        <v/>
      </c>
      <c r="B173" s="16" t="n"/>
      <c r="C173" s="16" t="n"/>
      <c r="D173" s="16" t="n"/>
      <c r="E173" s="16" t="n"/>
      <c r="F173" s="16" t="n"/>
      <c r="G173" s="16" t="n"/>
      <c r="H173" s="16" t="n"/>
      <c r="I173" s="16" t="n"/>
      <c r="J173" s="16" t="n"/>
      <c r="K173" s="16" t="n"/>
      <c r="L173" s="17">
        <f>IF(A173="","",IFERROR(1/(1/_xlfn.MAXIFS('Transmittal log'!$D$6:$D$505,'Transmittal log'!$G$6:$G$505,A173)),""))</f>
        <v/>
      </c>
      <c r="M173" s="18">
        <f>IF(A173="","",IFERROR(1/(1/_xlfn.MAXIFS('Transmittal log'!$H$6:$H$505,'Transmittal log'!$G$6:$G$505,A173)),""))</f>
        <v/>
      </c>
      <c r="N173" s="15">
        <f>IF(A173="","",COUNTIF('Transmittal log'!$G$6:$G$505,A173))</f>
        <v/>
      </c>
      <c r="O173" s="16" t="n"/>
      <c r="P173" s="16" t="n"/>
    </row>
    <row r="174">
      <c r="A174" s="15">
        <f>IF(F174="","",CLIENT&amp;"-BBM-"&amp;PROJ&amp;"-"&amp;B174&amp;"-"&amp;C174&amp;"-"&amp;D174&amp;"-"&amp;E174&amp;"-"&amp;TEXT(F174,"0000"))</f>
        <v/>
      </c>
      <c r="B174" s="16" t="n"/>
      <c r="C174" s="16" t="n"/>
      <c r="D174" s="16" t="n"/>
      <c r="E174" s="16" t="n"/>
      <c r="F174" s="16" t="n"/>
      <c r="G174" s="16" t="n"/>
      <c r="H174" s="16" t="n"/>
      <c r="I174" s="16" t="n"/>
      <c r="J174" s="16" t="n"/>
      <c r="K174" s="16" t="n"/>
      <c r="L174" s="17">
        <f>IF(A174="","",IFERROR(1/(1/_xlfn.MAXIFS('Transmittal log'!$D$6:$D$505,'Transmittal log'!$G$6:$G$505,A174)),""))</f>
        <v/>
      </c>
      <c r="M174" s="18">
        <f>IF(A174="","",IFERROR(1/(1/_xlfn.MAXIFS('Transmittal log'!$H$6:$H$505,'Transmittal log'!$G$6:$G$505,A174)),""))</f>
        <v/>
      </c>
      <c r="N174" s="15">
        <f>IF(A174="","",COUNTIF('Transmittal log'!$G$6:$G$505,A174))</f>
        <v/>
      </c>
      <c r="O174" s="16" t="n"/>
      <c r="P174" s="16" t="n"/>
    </row>
    <row r="175">
      <c r="A175" s="15">
        <f>IF(F175="","",CLIENT&amp;"-BBM-"&amp;PROJ&amp;"-"&amp;B175&amp;"-"&amp;C175&amp;"-"&amp;D175&amp;"-"&amp;E175&amp;"-"&amp;TEXT(F175,"0000"))</f>
        <v/>
      </c>
      <c r="B175" s="16" t="n"/>
      <c r="C175" s="16" t="n"/>
      <c r="D175" s="16" t="n"/>
      <c r="E175" s="16" t="n"/>
      <c r="F175" s="16" t="n"/>
      <c r="G175" s="16" t="n"/>
      <c r="H175" s="16" t="n"/>
      <c r="I175" s="16" t="n"/>
      <c r="J175" s="16" t="n"/>
      <c r="K175" s="16" t="n"/>
      <c r="L175" s="17">
        <f>IF(A175="","",IFERROR(1/(1/_xlfn.MAXIFS('Transmittal log'!$D$6:$D$505,'Transmittal log'!$G$6:$G$505,A175)),""))</f>
        <v/>
      </c>
      <c r="M175" s="18">
        <f>IF(A175="","",IFERROR(1/(1/_xlfn.MAXIFS('Transmittal log'!$H$6:$H$505,'Transmittal log'!$G$6:$G$505,A175)),""))</f>
        <v/>
      </c>
      <c r="N175" s="15">
        <f>IF(A175="","",COUNTIF('Transmittal log'!$G$6:$G$505,A175))</f>
        <v/>
      </c>
      <c r="O175" s="16" t="n"/>
      <c r="P175" s="16" t="n"/>
    </row>
    <row r="176">
      <c r="A176" s="15">
        <f>IF(F176="","",CLIENT&amp;"-BBM-"&amp;PROJ&amp;"-"&amp;B176&amp;"-"&amp;C176&amp;"-"&amp;D176&amp;"-"&amp;E176&amp;"-"&amp;TEXT(F176,"0000"))</f>
        <v/>
      </c>
      <c r="B176" s="16" t="n"/>
      <c r="C176" s="16" t="n"/>
      <c r="D176" s="16" t="n"/>
      <c r="E176" s="16" t="n"/>
      <c r="F176" s="16" t="n"/>
      <c r="G176" s="16" t="n"/>
      <c r="H176" s="16" t="n"/>
      <c r="I176" s="16" t="n"/>
      <c r="J176" s="16" t="n"/>
      <c r="K176" s="16" t="n"/>
      <c r="L176" s="17">
        <f>IF(A176="","",IFERROR(1/(1/_xlfn.MAXIFS('Transmittal log'!$D$6:$D$505,'Transmittal log'!$G$6:$G$505,A176)),""))</f>
        <v/>
      </c>
      <c r="M176" s="18">
        <f>IF(A176="","",IFERROR(1/(1/_xlfn.MAXIFS('Transmittal log'!$H$6:$H$505,'Transmittal log'!$G$6:$G$505,A176)),""))</f>
        <v/>
      </c>
      <c r="N176" s="15">
        <f>IF(A176="","",COUNTIF('Transmittal log'!$G$6:$G$505,A176))</f>
        <v/>
      </c>
      <c r="O176" s="16" t="n"/>
      <c r="P176" s="16" t="n"/>
    </row>
    <row r="177">
      <c r="A177" s="15">
        <f>IF(F177="","",CLIENT&amp;"-BBM-"&amp;PROJ&amp;"-"&amp;B177&amp;"-"&amp;C177&amp;"-"&amp;D177&amp;"-"&amp;E177&amp;"-"&amp;TEXT(F177,"0000"))</f>
        <v/>
      </c>
      <c r="B177" s="16" t="n"/>
      <c r="C177" s="16" t="n"/>
      <c r="D177" s="16" t="n"/>
      <c r="E177" s="16" t="n"/>
      <c r="F177" s="16" t="n"/>
      <c r="G177" s="16" t="n"/>
      <c r="H177" s="16" t="n"/>
      <c r="I177" s="16" t="n"/>
      <c r="J177" s="16" t="n"/>
      <c r="K177" s="16" t="n"/>
      <c r="L177" s="17">
        <f>IF(A177="","",IFERROR(1/(1/_xlfn.MAXIFS('Transmittal log'!$D$6:$D$505,'Transmittal log'!$G$6:$G$505,A177)),""))</f>
        <v/>
      </c>
      <c r="M177" s="18">
        <f>IF(A177="","",IFERROR(1/(1/_xlfn.MAXIFS('Transmittal log'!$H$6:$H$505,'Transmittal log'!$G$6:$G$505,A177)),""))</f>
        <v/>
      </c>
      <c r="N177" s="15">
        <f>IF(A177="","",COUNTIF('Transmittal log'!$G$6:$G$505,A177))</f>
        <v/>
      </c>
      <c r="O177" s="16" t="n"/>
      <c r="P177" s="16" t="n"/>
    </row>
    <row r="178">
      <c r="A178" s="15">
        <f>IF(F178="","",CLIENT&amp;"-BBM-"&amp;PROJ&amp;"-"&amp;B178&amp;"-"&amp;C178&amp;"-"&amp;D178&amp;"-"&amp;E178&amp;"-"&amp;TEXT(F178,"0000"))</f>
        <v/>
      </c>
      <c r="B178" s="16" t="n"/>
      <c r="C178" s="16" t="n"/>
      <c r="D178" s="16" t="n"/>
      <c r="E178" s="16" t="n"/>
      <c r="F178" s="16" t="n"/>
      <c r="G178" s="16" t="n"/>
      <c r="H178" s="16" t="n"/>
      <c r="I178" s="16" t="n"/>
      <c r="J178" s="16" t="n"/>
      <c r="K178" s="16" t="n"/>
      <c r="L178" s="17">
        <f>IF(A178="","",IFERROR(1/(1/_xlfn.MAXIFS('Transmittal log'!$D$6:$D$505,'Transmittal log'!$G$6:$G$505,A178)),""))</f>
        <v/>
      </c>
      <c r="M178" s="18">
        <f>IF(A178="","",IFERROR(1/(1/_xlfn.MAXIFS('Transmittal log'!$H$6:$H$505,'Transmittal log'!$G$6:$G$505,A178)),""))</f>
        <v/>
      </c>
      <c r="N178" s="15">
        <f>IF(A178="","",COUNTIF('Transmittal log'!$G$6:$G$505,A178))</f>
        <v/>
      </c>
      <c r="O178" s="16" t="n"/>
      <c r="P178" s="16" t="n"/>
    </row>
    <row r="179">
      <c r="A179" s="15">
        <f>IF(F179="","",CLIENT&amp;"-BBM-"&amp;PROJ&amp;"-"&amp;B179&amp;"-"&amp;C179&amp;"-"&amp;D179&amp;"-"&amp;E179&amp;"-"&amp;TEXT(F179,"0000"))</f>
        <v/>
      </c>
      <c r="B179" s="16" t="n"/>
      <c r="C179" s="16" t="n"/>
      <c r="D179" s="16" t="n"/>
      <c r="E179" s="16" t="n"/>
      <c r="F179" s="16" t="n"/>
      <c r="G179" s="16" t="n"/>
      <c r="H179" s="16" t="n"/>
      <c r="I179" s="16" t="n"/>
      <c r="J179" s="16" t="n"/>
      <c r="K179" s="16" t="n"/>
      <c r="L179" s="17">
        <f>IF(A179="","",IFERROR(1/(1/_xlfn.MAXIFS('Transmittal log'!$D$6:$D$505,'Transmittal log'!$G$6:$G$505,A179)),""))</f>
        <v/>
      </c>
      <c r="M179" s="18">
        <f>IF(A179="","",IFERROR(1/(1/_xlfn.MAXIFS('Transmittal log'!$H$6:$H$505,'Transmittal log'!$G$6:$G$505,A179)),""))</f>
        <v/>
      </c>
      <c r="N179" s="15">
        <f>IF(A179="","",COUNTIF('Transmittal log'!$G$6:$G$505,A179))</f>
        <v/>
      </c>
      <c r="O179" s="16" t="n"/>
      <c r="P179" s="16" t="n"/>
    </row>
    <row r="180">
      <c r="A180" s="15">
        <f>IF(F180="","",CLIENT&amp;"-BBM-"&amp;PROJ&amp;"-"&amp;B180&amp;"-"&amp;C180&amp;"-"&amp;D180&amp;"-"&amp;E180&amp;"-"&amp;TEXT(F180,"0000"))</f>
        <v/>
      </c>
      <c r="B180" s="16" t="n"/>
      <c r="C180" s="16" t="n"/>
      <c r="D180" s="16" t="n"/>
      <c r="E180" s="16" t="n"/>
      <c r="F180" s="16" t="n"/>
      <c r="G180" s="16" t="n"/>
      <c r="H180" s="16" t="n"/>
      <c r="I180" s="16" t="n"/>
      <c r="J180" s="16" t="n"/>
      <c r="K180" s="16" t="n"/>
      <c r="L180" s="17">
        <f>IF(A180="","",IFERROR(1/(1/_xlfn.MAXIFS('Transmittal log'!$D$6:$D$505,'Transmittal log'!$G$6:$G$505,A180)),""))</f>
        <v/>
      </c>
      <c r="M180" s="18">
        <f>IF(A180="","",IFERROR(1/(1/_xlfn.MAXIFS('Transmittal log'!$H$6:$H$505,'Transmittal log'!$G$6:$G$505,A180)),""))</f>
        <v/>
      </c>
      <c r="N180" s="15">
        <f>IF(A180="","",COUNTIF('Transmittal log'!$G$6:$G$505,A180))</f>
        <v/>
      </c>
      <c r="O180" s="16" t="n"/>
      <c r="P180" s="16" t="n"/>
    </row>
    <row r="181">
      <c r="A181" s="15">
        <f>IF(F181="","",CLIENT&amp;"-BBM-"&amp;PROJ&amp;"-"&amp;B181&amp;"-"&amp;C181&amp;"-"&amp;D181&amp;"-"&amp;E181&amp;"-"&amp;TEXT(F181,"0000"))</f>
        <v/>
      </c>
      <c r="B181" s="16" t="n"/>
      <c r="C181" s="16" t="n"/>
      <c r="D181" s="16" t="n"/>
      <c r="E181" s="16" t="n"/>
      <c r="F181" s="16" t="n"/>
      <c r="G181" s="16" t="n"/>
      <c r="H181" s="16" t="n"/>
      <c r="I181" s="16" t="n"/>
      <c r="J181" s="16" t="n"/>
      <c r="K181" s="16" t="n"/>
      <c r="L181" s="17">
        <f>IF(A181="","",IFERROR(1/(1/_xlfn.MAXIFS('Transmittal log'!$D$6:$D$505,'Transmittal log'!$G$6:$G$505,A181)),""))</f>
        <v/>
      </c>
      <c r="M181" s="18">
        <f>IF(A181="","",IFERROR(1/(1/_xlfn.MAXIFS('Transmittal log'!$H$6:$H$505,'Transmittal log'!$G$6:$G$505,A181)),""))</f>
        <v/>
      </c>
      <c r="N181" s="15">
        <f>IF(A181="","",COUNTIF('Transmittal log'!$G$6:$G$505,A181))</f>
        <v/>
      </c>
      <c r="O181" s="16" t="n"/>
      <c r="P181" s="16" t="n"/>
    </row>
    <row r="182">
      <c r="A182" s="15">
        <f>IF(F182="","",CLIENT&amp;"-BBM-"&amp;PROJ&amp;"-"&amp;B182&amp;"-"&amp;C182&amp;"-"&amp;D182&amp;"-"&amp;E182&amp;"-"&amp;TEXT(F182,"0000"))</f>
        <v/>
      </c>
      <c r="B182" s="16" t="n"/>
      <c r="C182" s="16" t="n"/>
      <c r="D182" s="16" t="n"/>
      <c r="E182" s="16" t="n"/>
      <c r="F182" s="16" t="n"/>
      <c r="G182" s="16" t="n"/>
      <c r="H182" s="16" t="n"/>
      <c r="I182" s="16" t="n"/>
      <c r="J182" s="16" t="n"/>
      <c r="K182" s="16" t="n"/>
      <c r="L182" s="17">
        <f>IF(A182="","",IFERROR(1/(1/_xlfn.MAXIFS('Transmittal log'!$D$6:$D$505,'Transmittal log'!$G$6:$G$505,A182)),""))</f>
        <v/>
      </c>
      <c r="M182" s="18">
        <f>IF(A182="","",IFERROR(1/(1/_xlfn.MAXIFS('Transmittal log'!$H$6:$H$505,'Transmittal log'!$G$6:$G$505,A182)),""))</f>
        <v/>
      </c>
      <c r="N182" s="15">
        <f>IF(A182="","",COUNTIF('Transmittal log'!$G$6:$G$505,A182))</f>
        <v/>
      </c>
      <c r="O182" s="16" t="n"/>
      <c r="P182" s="16" t="n"/>
    </row>
    <row r="183">
      <c r="A183" s="15">
        <f>IF(F183="","",CLIENT&amp;"-BBM-"&amp;PROJ&amp;"-"&amp;B183&amp;"-"&amp;C183&amp;"-"&amp;D183&amp;"-"&amp;E183&amp;"-"&amp;TEXT(F183,"0000"))</f>
        <v/>
      </c>
      <c r="B183" s="16" t="n"/>
      <c r="C183" s="16" t="n"/>
      <c r="D183" s="16" t="n"/>
      <c r="E183" s="16" t="n"/>
      <c r="F183" s="16" t="n"/>
      <c r="G183" s="16" t="n"/>
      <c r="H183" s="16" t="n"/>
      <c r="I183" s="16" t="n"/>
      <c r="J183" s="16" t="n"/>
      <c r="K183" s="16" t="n"/>
      <c r="L183" s="17">
        <f>IF(A183="","",IFERROR(1/(1/_xlfn.MAXIFS('Transmittal log'!$D$6:$D$505,'Transmittal log'!$G$6:$G$505,A183)),""))</f>
        <v/>
      </c>
      <c r="M183" s="18">
        <f>IF(A183="","",IFERROR(1/(1/_xlfn.MAXIFS('Transmittal log'!$H$6:$H$505,'Transmittal log'!$G$6:$G$505,A183)),""))</f>
        <v/>
      </c>
      <c r="N183" s="15">
        <f>IF(A183="","",COUNTIF('Transmittal log'!$G$6:$G$505,A183))</f>
        <v/>
      </c>
      <c r="O183" s="16" t="n"/>
      <c r="P183" s="16" t="n"/>
    </row>
    <row r="184">
      <c r="A184" s="15">
        <f>IF(F184="","",CLIENT&amp;"-BBM-"&amp;PROJ&amp;"-"&amp;B184&amp;"-"&amp;C184&amp;"-"&amp;D184&amp;"-"&amp;E184&amp;"-"&amp;TEXT(F184,"0000"))</f>
        <v/>
      </c>
      <c r="B184" s="16" t="n"/>
      <c r="C184" s="16" t="n"/>
      <c r="D184" s="16" t="n"/>
      <c r="E184" s="16" t="n"/>
      <c r="F184" s="16" t="n"/>
      <c r="G184" s="16" t="n"/>
      <c r="H184" s="16" t="n"/>
      <c r="I184" s="16" t="n"/>
      <c r="J184" s="16" t="n"/>
      <c r="K184" s="16" t="n"/>
      <c r="L184" s="17">
        <f>IF(A184="","",IFERROR(1/(1/_xlfn.MAXIFS('Transmittal log'!$D$6:$D$505,'Transmittal log'!$G$6:$G$505,A184)),""))</f>
        <v/>
      </c>
      <c r="M184" s="18">
        <f>IF(A184="","",IFERROR(1/(1/_xlfn.MAXIFS('Transmittal log'!$H$6:$H$505,'Transmittal log'!$G$6:$G$505,A184)),""))</f>
        <v/>
      </c>
      <c r="N184" s="15">
        <f>IF(A184="","",COUNTIF('Transmittal log'!$G$6:$G$505,A184))</f>
        <v/>
      </c>
      <c r="O184" s="16" t="n"/>
      <c r="P184" s="16" t="n"/>
    </row>
    <row r="185">
      <c r="A185" s="15">
        <f>IF(F185="","",CLIENT&amp;"-BBM-"&amp;PROJ&amp;"-"&amp;B185&amp;"-"&amp;C185&amp;"-"&amp;D185&amp;"-"&amp;E185&amp;"-"&amp;TEXT(F185,"0000"))</f>
        <v/>
      </c>
      <c r="B185" s="16" t="n"/>
      <c r="C185" s="16" t="n"/>
      <c r="D185" s="16" t="n"/>
      <c r="E185" s="16" t="n"/>
      <c r="F185" s="16" t="n"/>
      <c r="G185" s="16" t="n"/>
      <c r="H185" s="16" t="n"/>
      <c r="I185" s="16" t="n"/>
      <c r="J185" s="16" t="n"/>
      <c r="K185" s="16" t="n"/>
      <c r="L185" s="17">
        <f>IF(A185="","",IFERROR(1/(1/_xlfn.MAXIFS('Transmittal log'!$D$6:$D$505,'Transmittal log'!$G$6:$G$505,A185)),""))</f>
        <v/>
      </c>
      <c r="M185" s="18">
        <f>IF(A185="","",IFERROR(1/(1/_xlfn.MAXIFS('Transmittal log'!$H$6:$H$505,'Transmittal log'!$G$6:$G$505,A185)),""))</f>
        <v/>
      </c>
      <c r="N185" s="15">
        <f>IF(A185="","",COUNTIF('Transmittal log'!$G$6:$G$505,A185))</f>
        <v/>
      </c>
      <c r="O185" s="16" t="n"/>
      <c r="P185" s="16" t="n"/>
    </row>
    <row r="186">
      <c r="A186" s="15">
        <f>IF(F186="","",CLIENT&amp;"-BBM-"&amp;PROJ&amp;"-"&amp;B186&amp;"-"&amp;C186&amp;"-"&amp;D186&amp;"-"&amp;E186&amp;"-"&amp;TEXT(F186,"0000"))</f>
        <v/>
      </c>
      <c r="B186" s="16" t="n"/>
      <c r="C186" s="16" t="n"/>
      <c r="D186" s="16" t="n"/>
      <c r="E186" s="16" t="n"/>
      <c r="F186" s="16" t="n"/>
      <c r="G186" s="16" t="n"/>
      <c r="H186" s="16" t="n"/>
      <c r="I186" s="16" t="n"/>
      <c r="J186" s="16" t="n"/>
      <c r="K186" s="16" t="n"/>
      <c r="L186" s="17">
        <f>IF(A186="","",IFERROR(1/(1/_xlfn.MAXIFS('Transmittal log'!$D$6:$D$505,'Transmittal log'!$G$6:$G$505,A186)),""))</f>
        <v/>
      </c>
      <c r="M186" s="18">
        <f>IF(A186="","",IFERROR(1/(1/_xlfn.MAXIFS('Transmittal log'!$H$6:$H$505,'Transmittal log'!$G$6:$G$505,A186)),""))</f>
        <v/>
      </c>
      <c r="N186" s="15">
        <f>IF(A186="","",COUNTIF('Transmittal log'!$G$6:$G$505,A186))</f>
        <v/>
      </c>
      <c r="O186" s="16" t="n"/>
      <c r="P186" s="16" t="n"/>
    </row>
    <row r="187">
      <c r="A187" s="15">
        <f>IF(F187="","",CLIENT&amp;"-BBM-"&amp;PROJ&amp;"-"&amp;B187&amp;"-"&amp;C187&amp;"-"&amp;D187&amp;"-"&amp;E187&amp;"-"&amp;TEXT(F187,"0000"))</f>
        <v/>
      </c>
      <c r="B187" s="16" t="n"/>
      <c r="C187" s="16" t="n"/>
      <c r="D187" s="16" t="n"/>
      <c r="E187" s="16" t="n"/>
      <c r="F187" s="16" t="n"/>
      <c r="G187" s="16" t="n"/>
      <c r="H187" s="16" t="n"/>
      <c r="I187" s="16" t="n"/>
      <c r="J187" s="16" t="n"/>
      <c r="K187" s="16" t="n"/>
      <c r="L187" s="17">
        <f>IF(A187="","",IFERROR(1/(1/_xlfn.MAXIFS('Transmittal log'!$D$6:$D$505,'Transmittal log'!$G$6:$G$505,A187)),""))</f>
        <v/>
      </c>
      <c r="M187" s="18">
        <f>IF(A187="","",IFERROR(1/(1/_xlfn.MAXIFS('Transmittal log'!$H$6:$H$505,'Transmittal log'!$G$6:$G$505,A187)),""))</f>
        <v/>
      </c>
      <c r="N187" s="15">
        <f>IF(A187="","",COUNTIF('Transmittal log'!$G$6:$G$505,A187))</f>
        <v/>
      </c>
      <c r="O187" s="16" t="n"/>
      <c r="P187" s="16" t="n"/>
    </row>
    <row r="188">
      <c r="A188" s="15">
        <f>IF(F188="","",CLIENT&amp;"-BBM-"&amp;PROJ&amp;"-"&amp;B188&amp;"-"&amp;C188&amp;"-"&amp;D188&amp;"-"&amp;E188&amp;"-"&amp;TEXT(F188,"0000"))</f>
        <v/>
      </c>
      <c r="B188" s="16" t="n"/>
      <c r="C188" s="16" t="n"/>
      <c r="D188" s="16" t="n"/>
      <c r="E188" s="16" t="n"/>
      <c r="F188" s="16" t="n"/>
      <c r="G188" s="16" t="n"/>
      <c r="H188" s="16" t="n"/>
      <c r="I188" s="16" t="n"/>
      <c r="J188" s="16" t="n"/>
      <c r="K188" s="16" t="n"/>
      <c r="L188" s="17">
        <f>IF(A188="","",IFERROR(1/(1/_xlfn.MAXIFS('Transmittal log'!$D$6:$D$505,'Transmittal log'!$G$6:$G$505,A188)),""))</f>
        <v/>
      </c>
      <c r="M188" s="18">
        <f>IF(A188="","",IFERROR(1/(1/_xlfn.MAXIFS('Transmittal log'!$H$6:$H$505,'Transmittal log'!$G$6:$G$505,A188)),""))</f>
        <v/>
      </c>
      <c r="N188" s="15">
        <f>IF(A188="","",COUNTIF('Transmittal log'!$G$6:$G$505,A188))</f>
        <v/>
      </c>
      <c r="O188" s="16" t="n"/>
      <c r="P188" s="16" t="n"/>
    </row>
    <row r="189">
      <c r="A189" s="15">
        <f>IF(F189="","",CLIENT&amp;"-BBM-"&amp;PROJ&amp;"-"&amp;B189&amp;"-"&amp;C189&amp;"-"&amp;D189&amp;"-"&amp;E189&amp;"-"&amp;TEXT(F189,"0000"))</f>
        <v/>
      </c>
      <c r="B189" s="16" t="n"/>
      <c r="C189" s="16" t="n"/>
      <c r="D189" s="16" t="n"/>
      <c r="E189" s="16" t="n"/>
      <c r="F189" s="16" t="n"/>
      <c r="G189" s="16" t="n"/>
      <c r="H189" s="16" t="n"/>
      <c r="I189" s="16" t="n"/>
      <c r="J189" s="16" t="n"/>
      <c r="K189" s="16" t="n"/>
      <c r="L189" s="17">
        <f>IF(A189="","",IFERROR(1/(1/_xlfn.MAXIFS('Transmittal log'!$D$6:$D$505,'Transmittal log'!$G$6:$G$505,A189)),""))</f>
        <v/>
      </c>
      <c r="M189" s="18">
        <f>IF(A189="","",IFERROR(1/(1/_xlfn.MAXIFS('Transmittal log'!$H$6:$H$505,'Transmittal log'!$G$6:$G$505,A189)),""))</f>
        <v/>
      </c>
      <c r="N189" s="15">
        <f>IF(A189="","",COUNTIF('Transmittal log'!$G$6:$G$505,A189))</f>
        <v/>
      </c>
      <c r="O189" s="16" t="n"/>
      <c r="P189" s="16" t="n"/>
    </row>
    <row r="190">
      <c r="A190" s="15">
        <f>IF(F190="","",CLIENT&amp;"-BBM-"&amp;PROJ&amp;"-"&amp;B190&amp;"-"&amp;C190&amp;"-"&amp;D190&amp;"-"&amp;E190&amp;"-"&amp;TEXT(F190,"0000"))</f>
        <v/>
      </c>
      <c r="B190" s="16" t="n"/>
      <c r="C190" s="16" t="n"/>
      <c r="D190" s="16" t="n"/>
      <c r="E190" s="16" t="n"/>
      <c r="F190" s="16" t="n"/>
      <c r="G190" s="16" t="n"/>
      <c r="H190" s="16" t="n"/>
      <c r="I190" s="16" t="n"/>
      <c r="J190" s="16" t="n"/>
      <c r="K190" s="16" t="n"/>
      <c r="L190" s="17">
        <f>IF(A190="","",IFERROR(1/(1/_xlfn.MAXIFS('Transmittal log'!$D$6:$D$505,'Transmittal log'!$G$6:$G$505,A190)),""))</f>
        <v/>
      </c>
      <c r="M190" s="18">
        <f>IF(A190="","",IFERROR(1/(1/_xlfn.MAXIFS('Transmittal log'!$H$6:$H$505,'Transmittal log'!$G$6:$G$505,A190)),""))</f>
        <v/>
      </c>
      <c r="N190" s="15">
        <f>IF(A190="","",COUNTIF('Transmittal log'!$G$6:$G$505,A190))</f>
        <v/>
      </c>
      <c r="O190" s="16" t="n"/>
      <c r="P190" s="16" t="n"/>
    </row>
    <row r="191">
      <c r="A191" s="15">
        <f>IF(F191="","",CLIENT&amp;"-BBM-"&amp;PROJ&amp;"-"&amp;B191&amp;"-"&amp;C191&amp;"-"&amp;D191&amp;"-"&amp;E191&amp;"-"&amp;TEXT(F191,"0000"))</f>
        <v/>
      </c>
      <c r="B191" s="16" t="n"/>
      <c r="C191" s="16" t="n"/>
      <c r="D191" s="16" t="n"/>
      <c r="E191" s="16" t="n"/>
      <c r="F191" s="16" t="n"/>
      <c r="G191" s="16" t="n"/>
      <c r="H191" s="16" t="n"/>
      <c r="I191" s="16" t="n"/>
      <c r="J191" s="16" t="n"/>
      <c r="K191" s="16" t="n"/>
      <c r="L191" s="17">
        <f>IF(A191="","",IFERROR(1/(1/_xlfn.MAXIFS('Transmittal log'!$D$6:$D$505,'Transmittal log'!$G$6:$G$505,A191)),""))</f>
        <v/>
      </c>
      <c r="M191" s="18">
        <f>IF(A191="","",IFERROR(1/(1/_xlfn.MAXIFS('Transmittal log'!$H$6:$H$505,'Transmittal log'!$G$6:$G$505,A191)),""))</f>
        <v/>
      </c>
      <c r="N191" s="15">
        <f>IF(A191="","",COUNTIF('Transmittal log'!$G$6:$G$505,A191))</f>
        <v/>
      </c>
      <c r="O191" s="16" t="n"/>
      <c r="P191" s="16" t="n"/>
    </row>
    <row r="192">
      <c r="A192" s="15">
        <f>IF(F192="","",CLIENT&amp;"-BBM-"&amp;PROJ&amp;"-"&amp;B192&amp;"-"&amp;C192&amp;"-"&amp;D192&amp;"-"&amp;E192&amp;"-"&amp;TEXT(F192,"0000"))</f>
        <v/>
      </c>
      <c r="B192" s="16" t="n"/>
      <c r="C192" s="16" t="n"/>
      <c r="D192" s="16" t="n"/>
      <c r="E192" s="16" t="n"/>
      <c r="F192" s="16" t="n"/>
      <c r="G192" s="16" t="n"/>
      <c r="H192" s="16" t="n"/>
      <c r="I192" s="16" t="n"/>
      <c r="J192" s="16" t="n"/>
      <c r="K192" s="16" t="n"/>
      <c r="L192" s="17">
        <f>IF(A192="","",IFERROR(1/(1/_xlfn.MAXIFS('Transmittal log'!$D$6:$D$505,'Transmittal log'!$G$6:$G$505,A192)),""))</f>
        <v/>
      </c>
      <c r="M192" s="18">
        <f>IF(A192="","",IFERROR(1/(1/_xlfn.MAXIFS('Transmittal log'!$H$6:$H$505,'Transmittal log'!$G$6:$G$505,A192)),""))</f>
        <v/>
      </c>
      <c r="N192" s="15">
        <f>IF(A192="","",COUNTIF('Transmittal log'!$G$6:$G$505,A192))</f>
        <v/>
      </c>
      <c r="O192" s="16" t="n"/>
      <c r="P192" s="16" t="n"/>
    </row>
    <row r="193">
      <c r="A193" s="15">
        <f>IF(F193="","",CLIENT&amp;"-BBM-"&amp;PROJ&amp;"-"&amp;B193&amp;"-"&amp;C193&amp;"-"&amp;D193&amp;"-"&amp;E193&amp;"-"&amp;TEXT(F193,"0000"))</f>
        <v/>
      </c>
      <c r="B193" s="16" t="n"/>
      <c r="C193" s="16" t="n"/>
      <c r="D193" s="16" t="n"/>
      <c r="E193" s="16" t="n"/>
      <c r="F193" s="16" t="n"/>
      <c r="G193" s="16" t="n"/>
      <c r="H193" s="16" t="n"/>
      <c r="I193" s="16" t="n"/>
      <c r="J193" s="16" t="n"/>
      <c r="K193" s="16" t="n"/>
      <c r="L193" s="17">
        <f>IF(A193="","",IFERROR(1/(1/_xlfn.MAXIFS('Transmittal log'!$D$6:$D$505,'Transmittal log'!$G$6:$G$505,A193)),""))</f>
        <v/>
      </c>
      <c r="M193" s="18">
        <f>IF(A193="","",IFERROR(1/(1/_xlfn.MAXIFS('Transmittal log'!$H$6:$H$505,'Transmittal log'!$G$6:$G$505,A193)),""))</f>
        <v/>
      </c>
      <c r="N193" s="15">
        <f>IF(A193="","",COUNTIF('Transmittal log'!$G$6:$G$505,A193))</f>
        <v/>
      </c>
      <c r="O193" s="16" t="n"/>
      <c r="P193" s="16" t="n"/>
    </row>
    <row r="194">
      <c r="A194" s="15">
        <f>IF(F194="","",CLIENT&amp;"-BBM-"&amp;PROJ&amp;"-"&amp;B194&amp;"-"&amp;C194&amp;"-"&amp;D194&amp;"-"&amp;E194&amp;"-"&amp;TEXT(F194,"0000"))</f>
        <v/>
      </c>
      <c r="B194" s="16" t="n"/>
      <c r="C194" s="16" t="n"/>
      <c r="D194" s="16" t="n"/>
      <c r="E194" s="16" t="n"/>
      <c r="F194" s="16" t="n"/>
      <c r="G194" s="16" t="n"/>
      <c r="H194" s="16" t="n"/>
      <c r="I194" s="16" t="n"/>
      <c r="J194" s="16" t="n"/>
      <c r="K194" s="16" t="n"/>
      <c r="L194" s="17">
        <f>IF(A194="","",IFERROR(1/(1/_xlfn.MAXIFS('Transmittal log'!$D$6:$D$505,'Transmittal log'!$G$6:$G$505,A194)),""))</f>
        <v/>
      </c>
      <c r="M194" s="18">
        <f>IF(A194="","",IFERROR(1/(1/_xlfn.MAXIFS('Transmittal log'!$H$6:$H$505,'Transmittal log'!$G$6:$G$505,A194)),""))</f>
        <v/>
      </c>
      <c r="N194" s="15">
        <f>IF(A194="","",COUNTIF('Transmittal log'!$G$6:$G$505,A194))</f>
        <v/>
      </c>
      <c r="O194" s="16" t="n"/>
      <c r="P194" s="16" t="n"/>
    </row>
    <row r="195">
      <c r="A195" s="15">
        <f>IF(F195="","",CLIENT&amp;"-BBM-"&amp;PROJ&amp;"-"&amp;B195&amp;"-"&amp;C195&amp;"-"&amp;D195&amp;"-"&amp;E195&amp;"-"&amp;TEXT(F195,"0000"))</f>
        <v/>
      </c>
      <c r="B195" s="16" t="n"/>
      <c r="C195" s="16" t="n"/>
      <c r="D195" s="16" t="n"/>
      <c r="E195" s="16" t="n"/>
      <c r="F195" s="16" t="n"/>
      <c r="G195" s="16" t="n"/>
      <c r="H195" s="16" t="n"/>
      <c r="I195" s="16" t="n"/>
      <c r="J195" s="16" t="n"/>
      <c r="K195" s="16" t="n"/>
      <c r="L195" s="17">
        <f>IF(A195="","",IFERROR(1/(1/_xlfn.MAXIFS('Transmittal log'!$D$6:$D$505,'Transmittal log'!$G$6:$G$505,A195)),""))</f>
        <v/>
      </c>
      <c r="M195" s="18">
        <f>IF(A195="","",IFERROR(1/(1/_xlfn.MAXIFS('Transmittal log'!$H$6:$H$505,'Transmittal log'!$G$6:$G$505,A195)),""))</f>
        <v/>
      </c>
      <c r="N195" s="15">
        <f>IF(A195="","",COUNTIF('Transmittal log'!$G$6:$G$505,A195))</f>
        <v/>
      </c>
      <c r="O195" s="16" t="n"/>
      <c r="P195" s="16" t="n"/>
    </row>
    <row r="196">
      <c r="A196" s="15">
        <f>IF(F196="","",CLIENT&amp;"-BBM-"&amp;PROJ&amp;"-"&amp;B196&amp;"-"&amp;C196&amp;"-"&amp;D196&amp;"-"&amp;E196&amp;"-"&amp;TEXT(F196,"0000"))</f>
        <v/>
      </c>
      <c r="B196" s="16" t="n"/>
      <c r="C196" s="16" t="n"/>
      <c r="D196" s="16" t="n"/>
      <c r="E196" s="16" t="n"/>
      <c r="F196" s="16" t="n"/>
      <c r="G196" s="16" t="n"/>
      <c r="H196" s="16" t="n"/>
      <c r="I196" s="16" t="n"/>
      <c r="J196" s="16" t="n"/>
      <c r="K196" s="16" t="n"/>
      <c r="L196" s="17">
        <f>IF(A196="","",IFERROR(1/(1/_xlfn.MAXIFS('Transmittal log'!$D$6:$D$505,'Transmittal log'!$G$6:$G$505,A196)),""))</f>
        <v/>
      </c>
      <c r="M196" s="18">
        <f>IF(A196="","",IFERROR(1/(1/_xlfn.MAXIFS('Transmittal log'!$H$6:$H$505,'Transmittal log'!$G$6:$G$505,A196)),""))</f>
        <v/>
      </c>
      <c r="N196" s="15">
        <f>IF(A196="","",COUNTIF('Transmittal log'!$G$6:$G$505,A196))</f>
        <v/>
      </c>
      <c r="O196" s="16" t="n"/>
      <c r="P196" s="16" t="n"/>
    </row>
    <row r="197">
      <c r="A197" s="15">
        <f>IF(F197="","",CLIENT&amp;"-BBM-"&amp;PROJ&amp;"-"&amp;B197&amp;"-"&amp;C197&amp;"-"&amp;D197&amp;"-"&amp;E197&amp;"-"&amp;TEXT(F197,"0000"))</f>
        <v/>
      </c>
      <c r="B197" s="16" t="n"/>
      <c r="C197" s="16" t="n"/>
      <c r="D197" s="16" t="n"/>
      <c r="E197" s="16" t="n"/>
      <c r="F197" s="16" t="n"/>
      <c r="G197" s="16" t="n"/>
      <c r="H197" s="16" t="n"/>
      <c r="I197" s="16" t="n"/>
      <c r="J197" s="16" t="n"/>
      <c r="K197" s="16" t="n"/>
      <c r="L197" s="17">
        <f>IF(A197="","",IFERROR(1/(1/_xlfn.MAXIFS('Transmittal log'!$D$6:$D$505,'Transmittal log'!$G$6:$G$505,A197)),""))</f>
        <v/>
      </c>
      <c r="M197" s="18">
        <f>IF(A197="","",IFERROR(1/(1/_xlfn.MAXIFS('Transmittal log'!$H$6:$H$505,'Transmittal log'!$G$6:$G$505,A197)),""))</f>
        <v/>
      </c>
      <c r="N197" s="15">
        <f>IF(A197="","",COUNTIF('Transmittal log'!$G$6:$G$505,A197))</f>
        <v/>
      </c>
      <c r="O197" s="16" t="n"/>
      <c r="P197" s="16" t="n"/>
    </row>
    <row r="198">
      <c r="A198" s="15">
        <f>IF(F198="","",CLIENT&amp;"-BBM-"&amp;PROJ&amp;"-"&amp;B198&amp;"-"&amp;C198&amp;"-"&amp;D198&amp;"-"&amp;E198&amp;"-"&amp;TEXT(F198,"0000"))</f>
        <v/>
      </c>
      <c r="B198" s="16" t="n"/>
      <c r="C198" s="16" t="n"/>
      <c r="D198" s="16" t="n"/>
      <c r="E198" s="16" t="n"/>
      <c r="F198" s="16" t="n"/>
      <c r="G198" s="16" t="n"/>
      <c r="H198" s="16" t="n"/>
      <c r="I198" s="16" t="n"/>
      <c r="J198" s="16" t="n"/>
      <c r="K198" s="16" t="n"/>
      <c r="L198" s="17">
        <f>IF(A198="","",IFERROR(1/(1/_xlfn.MAXIFS('Transmittal log'!$D$6:$D$505,'Transmittal log'!$G$6:$G$505,A198)),""))</f>
        <v/>
      </c>
      <c r="M198" s="18">
        <f>IF(A198="","",IFERROR(1/(1/_xlfn.MAXIFS('Transmittal log'!$H$6:$H$505,'Transmittal log'!$G$6:$G$505,A198)),""))</f>
        <v/>
      </c>
      <c r="N198" s="15">
        <f>IF(A198="","",COUNTIF('Transmittal log'!$G$6:$G$505,A198))</f>
        <v/>
      </c>
      <c r="O198" s="16" t="n"/>
      <c r="P198" s="16" t="n"/>
    </row>
    <row r="199">
      <c r="A199" s="15">
        <f>IF(F199="","",CLIENT&amp;"-BBM-"&amp;PROJ&amp;"-"&amp;B199&amp;"-"&amp;C199&amp;"-"&amp;D199&amp;"-"&amp;E199&amp;"-"&amp;TEXT(F199,"0000"))</f>
        <v/>
      </c>
      <c r="B199" s="16" t="n"/>
      <c r="C199" s="16" t="n"/>
      <c r="D199" s="16" t="n"/>
      <c r="E199" s="16" t="n"/>
      <c r="F199" s="16" t="n"/>
      <c r="G199" s="16" t="n"/>
      <c r="H199" s="16" t="n"/>
      <c r="I199" s="16" t="n"/>
      <c r="J199" s="16" t="n"/>
      <c r="K199" s="16" t="n"/>
      <c r="L199" s="17">
        <f>IF(A199="","",IFERROR(1/(1/_xlfn.MAXIFS('Transmittal log'!$D$6:$D$505,'Transmittal log'!$G$6:$G$505,A199)),""))</f>
        <v/>
      </c>
      <c r="M199" s="18">
        <f>IF(A199="","",IFERROR(1/(1/_xlfn.MAXIFS('Transmittal log'!$H$6:$H$505,'Transmittal log'!$G$6:$G$505,A199)),""))</f>
        <v/>
      </c>
      <c r="N199" s="15">
        <f>IF(A199="","",COUNTIF('Transmittal log'!$G$6:$G$505,A199))</f>
        <v/>
      </c>
      <c r="O199" s="16" t="n"/>
      <c r="P199" s="16" t="n"/>
    </row>
    <row r="200">
      <c r="A200" s="15">
        <f>IF(F200="","",CLIENT&amp;"-BBM-"&amp;PROJ&amp;"-"&amp;B200&amp;"-"&amp;C200&amp;"-"&amp;D200&amp;"-"&amp;E200&amp;"-"&amp;TEXT(F200,"0000"))</f>
        <v/>
      </c>
      <c r="B200" s="16" t="n"/>
      <c r="C200" s="16" t="n"/>
      <c r="D200" s="16" t="n"/>
      <c r="E200" s="16" t="n"/>
      <c r="F200" s="16" t="n"/>
      <c r="G200" s="16" t="n"/>
      <c r="H200" s="16" t="n"/>
      <c r="I200" s="16" t="n"/>
      <c r="J200" s="16" t="n"/>
      <c r="K200" s="16" t="n"/>
      <c r="L200" s="17">
        <f>IF(A200="","",IFERROR(1/(1/_xlfn.MAXIFS('Transmittal log'!$D$6:$D$505,'Transmittal log'!$G$6:$G$505,A200)),""))</f>
        <v/>
      </c>
      <c r="M200" s="18">
        <f>IF(A200="","",IFERROR(1/(1/_xlfn.MAXIFS('Transmittal log'!$H$6:$H$505,'Transmittal log'!$G$6:$G$505,A200)),""))</f>
        <v/>
      </c>
      <c r="N200" s="15">
        <f>IF(A200="","",COUNTIF('Transmittal log'!$G$6:$G$505,A200))</f>
        <v/>
      </c>
      <c r="O200" s="16" t="n"/>
      <c r="P200" s="16" t="n"/>
    </row>
    <row r="201">
      <c r="A201" s="15">
        <f>IF(F201="","",CLIENT&amp;"-BBM-"&amp;PROJ&amp;"-"&amp;B201&amp;"-"&amp;C201&amp;"-"&amp;D201&amp;"-"&amp;E201&amp;"-"&amp;TEXT(F201,"0000"))</f>
        <v/>
      </c>
      <c r="B201" s="16" t="n"/>
      <c r="C201" s="16" t="n"/>
      <c r="D201" s="16" t="n"/>
      <c r="E201" s="16" t="n"/>
      <c r="F201" s="16" t="n"/>
      <c r="G201" s="16" t="n"/>
      <c r="H201" s="16" t="n"/>
      <c r="I201" s="16" t="n"/>
      <c r="J201" s="16" t="n"/>
      <c r="K201" s="16" t="n"/>
      <c r="L201" s="17">
        <f>IF(A201="","",IFERROR(1/(1/_xlfn.MAXIFS('Transmittal log'!$D$6:$D$505,'Transmittal log'!$G$6:$G$505,A201)),""))</f>
        <v/>
      </c>
      <c r="M201" s="18">
        <f>IF(A201="","",IFERROR(1/(1/_xlfn.MAXIFS('Transmittal log'!$H$6:$H$505,'Transmittal log'!$G$6:$G$505,A201)),""))</f>
        <v/>
      </c>
      <c r="N201" s="15">
        <f>IF(A201="","",COUNTIF('Transmittal log'!$G$6:$G$505,A201))</f>
        <v/>
      </c>
      <c r="O201" s="16" t="n"/>
      <c r="P201" s="16" t="n"/>
    </row>
    <row r="202">
      <c r="A202" s="15">
        <f>IF(F202="","",CLIENT&amp;"-BBM-"&amp;PROJ&amp;"-"&amp;B202&amp;"-"&amp;C202&amp;"-"&amp;D202&amp;"-"&amp;E202&amp;"-"&amp;TEXT(F202,"0000"))</f>
        <v/>
      </c>
      <c r="B202" s="16" t="n"/>
      <c r="C202" s="16" t="n"/>
      <c r="D202" s="16" t="n"/>
      <c r="E202" s="16" t="n"/>
      <c r="F202" s="16" t="n"/>
      <c r="G202" s="16" t="n"/>
      <c r="H202" s="16" t="n"/>
      <c r="I202" s="16" t="n"/>
      <c r="J202" s="16" t="n"/>
      <c r="K202" s="16" t="n"/>
      <c r="L202" s="17">
        <f>IF(A202="","",IFERROR(1/(1/_xlfn.MAXIFS('Transmittal log'!$D$6:$D$505,'Transmittal log'!$G$6:$G$505,A202)),""))</f>
        <v/>
      </c>
      <c r="M202" s="18">
        <f>IF(A202="","",IFERROR(1/(1/_xlfn.MAXIFS('Transmittal log'!$H$6:$H$505,'Transmittal log'!$G$6:$G$505,A202)),""))</f>
        <v/>
      </c>
      <c r="N202" s="15">
        <f>IF(A202="","",COUNTIF('Transmittal log'!$G$6:$G$505,A202))</f>
        <v/>
      </c>
      <c r="O202" s="16" t="n"/>
      <c r="P202" s="16" t="n"/>
    </row>
    <row r="203">
      <c r="A203" s="15">
        <f>IF(F203="","",CLIENT&amp;"-BBM-"&amp;PROJ&amp;"-"&amp;B203&amp;"-"&amp;C203&amp;"-"&amp;D203&amp;"-"&amp;E203&amp;"-"&amp;TEXT(F203,"0000"))</f>
        <v/>
      </c>
      <c r="B203" s="16" t="n"/>
      <c r="C203" s="16" t="n"/>
      <c r="D203" s="16" t="n"/>
      <c r="E203" s="16" t="n"/>
      <c r="F203" s="16" t="n"/>
      <c r="G203" s="16" t="n"/>
      <c r="H203" s="16" t="n"/>
      <c r="I203" s="16" t="n"/>
      <c r="J203" s="16" t="n"/>
      <c r="K203" s="16" t="n"/>
      <c r="L203" s="17">
        <f>IF(A203="","",IFERROR(1/(1/_xlfn.MAXIFS('Transmittal log'!$D$6:$D$505,'Transmittal log'!$G$6:$G$505,A203)),""))</f>
        <v/>
      </c>
      <c r="M203" s="18">
        <f>IF(A203="","",IFERROR(1/(1/_xlfn.MAXIFS('Transmittal log'!$H$6:$H$505,'Transmittal log'!$G$6:$G$505,A203)),""))</f>
        <v/>
      </c>
      <c r="N203" s="15">
        <f>IF(A203="","",COUNTIF('Transmittal log'!$G$6:$G$505,A203))</f>
        <v/>
      </c>
      <c r="O203" s="16" t="n"/>
      <c r="P203" s="16" t="n"/>
    </row>
    <row r="204">
      <c r="A204" s="15">
        <f>IF(F204="","",CLIENT&amp;"-BBM-"&amp;PROJ&amp;"-"&amp;B204&amp;"-"&amp;C204&amp;"-"&amp;D204&amp;"-"&amp;E204&amp;"-"&amp;TEXT(F204,"0000"))</f>
        <v/>
      </c>
      <c r="B204" s="16" t="n"/>
      <c r="C204" s="16" t="n"/>
      <c r="D204" s="16" t="n"/>
      <c r="E204" s="16" t="n"/>
      <c r="F204" s="16" t="n"/>
      <c r="G204" s="16" t="n"/>
      <c r="H204" s="16" t="n"/>
      <c r="I204" s="16" t="n"/>
      <c r="J204" s="16" t="n"/>
      <c r="K204" s="16" t="n"/>
      <c r="L204" s="17">
        <f>IF(A204="","",IFERROR(1/(1/_xlfn.MAXIFS('Transmittal log'!$D$6:$D$505,'Transmittal log'!$G$6:$G$505,A204)),""))</f>
        <v/>
      </c>
      <c r="M204" s="18">
        <f>IF(A204="","",IFERROR(1/(1/_xlfn.MAXIFS('Transmittal log'!$H$6:$H$505,'Transmittal log'!$G$6:$G$505,A204)),""))</f>
        <v/>
      </c>
      <c r="N204" s="15">
        <f>IF(A204="","",COUNTIF('Transmittal log'!$G$6:$G$505,A204))</f>
        <v/>
      </c>
      <c r="O204" s="16" t="n"/>
      <c r="P204" s="16" t="n"/>
    </row>
    <row r="205">
      <c r="A205" s="15">
        <f>IF(F205="","",CLIENT&amp;"-BBM-"&amp;PROJ&amp;"-"&amp;B205&amp;"-"&amp;C205&amp;"-"&amp;D205&amp;"-"&amp;E205&amp;"-"&amp;TEXT(F205,"0000"))</f>
        <v/>
      </c>
      <c r="B205" s="16" t="n"/>
      <c r="C205" s="16" t="n"/>
      <c r="D205" s="16" t="n"/>
      <c r="E205" s="16" t="n"/>
      <c r="F205" s="16" t="n"/>
      <c r="G205" s="16" t="n"/>
      <c r="H205" s="16" t="n"/>
      <c r="I205" s="16" t="n"/>
      <c r="J205" s="16" t="n"/>
      <c r="K205" s="16" t="n"/>
      <c r="L205" s="17">
        <f>IF(A205="","",IFERROR(1/(1/_xlfn.MAXIFS('Transmittal log'!$D$6:$D$505,'Transmittal log'!$G$6:$G$505,A205)),""))</f>
        <v/>
      </c>
      <c r="M205" s="18">
        <f>IF(A205="","",IFERROR(1/(1/_xlfn.MAXIFS('Transmittal log'!$H$6:$H$505,'Transmittal log'!$G$6:$G$505,A205)),""))</f>
        <v/>
      </c>
      <c r="N205" s="15">
        <f>IF(A205="","",COUNTIF('Transmittal log'!$G$6:$G$505,A205))</f>
        <v/>
      </c>
      <c r="O205" s="16" t="n"/>
      <c r="P205" s="16" t="n"/>
    </row>
    <row r="206">
      <c r="A206" s="15">
        <f>IF(F206="","",CLIENT&amp;"-BBM-"&amp;PROJ&amp;"-"&amp;B206&amp;"-"&amp;C206&amp;"-"&amp;D206&amp;"-"&amp;E206&amp;"-"&amp;TEXT(F206,"0000"))</f>
        <v/>
      </c>
      <c r="B206" s="16" t="n"/>
      <c r="C206" s="16" t="n"/>
      <c r="D206" s="16" t="n"/>
      <c r="E206" s="16" t="n"/>
      <c r="F206" s="16" t="n"/>
      <c r="G206" s="16" t="n"/>
      <c r="H206" s="16" t="n"/>
      <c r="I206" s="16" t="n"/>
      <c r="J206" s="16" t="n"/>
      <c r="K206" s="16" t="n"/>
      <c r="L206" s="17">
        <f>IF(A206="","",IFERROR(1/(1/_xlfn.MAXIFS('Transmittal log'!$D$6:$D$505,'Transmittal log'!$G$6:$G$505,A206)),""))</f>
        <v/>
      </c>
      <c r="M206" s="18">
        <f>IF(A206="","",IFERROR(1/(1/_xlfn.MAXIFS('Transmittal log'!$H$6:$H$505,'Transmittal log'!$G$6:$G$505,A206)),""))</f>
        <v/>
      </c>
      <c r="N206" s="15">
        <f>IF(A206="","",COUNTIF('Transmittal log'!$G$6:$G$505,A206))</f>
        <v/>
      </c>
      <c r="O206" s="16" t="n"/>
      <c r="P206" s="16" t="n"/>
    </row>
    <row r="207">
      <c r="A207" s="15">
        <f>IF(F207="","",CLIENT&amp;"-BBM-"&amp;PROJ&amp;"-"&amp;B207&amp;"-"&amp;C207&amp;"-"&amp;D207&amp;"-"&amp;E207&amp;"-"&amp;TEXT(F207,"0000"))</f>
        <v/>
      </c>
      <c r="B207" s="16" t="n"/>
      <c r="C207" s="16" t="n"/>
      <c r="D207" s="16" t="n"/>
      <c r="E207" s="16" t="n"/>
      <c r="F207" s="16" t="n"/>
      <c r="G207" s="16" t="n"/>
      <c r="H207" s="16" t="n"/>
      <c r="I207" s="16" t="n"/>
      <c r="J207" s="16" t="n"/>
      <c r="K207" s="16" t="n"/>
      <c r="L207" s="17">
        <f>IF(A207="","",IFERROR(1/(1/_xlfn.MAXIFS('Transmittal log'!$D$6:$D$505,'Transmittal log'!$G$6:$G$505,A207)),""))</f>
        <v/>
      </c>
      <c r="M207" s="18">
        <f>IF(A207="","",IFERROR(1/(1/_xlfn.MAXIFS('Transmittal log'!$H$6:$H$505,'Transmittal log'!$G$6:$G$505,A207)),""))</f>
        <v/>
      </c>
      <c r="N207" s="15">
        <f>IF(A207="","",COUNTIF('Transmittal log'!$G$6:$G$505,A207))</f>
        <v/>
      </c>
      <c r="O207" s="16" t="n"/>
      <c r="P207" s="16" t="n"/>
    </row>
    <row r="208">
      <c r="A208" s="15">
        <f>IF(F208="","",CLIENT&amp;"-BBM-"&amp;PROJ&amp;"-"&amp;B208&amp;"-"&amp;C208&amp;"-"&amp;D208&amp;"-"&amp;E208&amp;"-"&amp;TEXT(F208,"0000"))</f>
        <v/>
      </c>
      <c r="B208" s="16" t="n"/>
      <c r="C208" s="16" t="n"/>
      <c r="D208" s="16" t="n"/>
      <c r="E208" s="16" t="n"/>
      <c r="F208" s="16" t="n"/>
      <c r="G208" s="16" t="n"/>
      <c r="H208" s="16" t="n"/>
      <c r="I208" s="16" t="n"/>
      <c r="J208" s="16" t="n"/>
      <c r="K208" s="16" t="n"/>
      <c r="L208" s="17">
        <f>IF(A208="","",IFERROR(1/(1/_xlfn.MAXIFS('Transmittal log'!$D$6:$D$505,'Transmittal log'!$G$6:$G$505,A208)),""))</f>
        <v/>
      </c>
      <c r="M208" s="18">
        <f>IF(A208="","",IFERROR(1/(1/_xlfn.MAXIFS('Transmittal log'!$H$6:$H$505,'Transmittal log'!$G$6:$G$505,A208)),""))</f>
        <v/>
      </c>
      <c r="N208" s="15">
        <f>IF(A208="","",COUNTIF('Transmittal log'!$G$6:$G$505,A208))</f>
        <v/>
      </c>
      <c r="O208" s="16" t="n"/>
      <c r="P208" s="16" t="n"/>
    </row>
    <row r="209">
      <c r="A209" s="15">
        <f>IF(F209="","",CLIENT&amp;"-BBM-"&amp;PROJ&amp;"-"&amp;B209&amp;"-"&amp;C209&amp;"-"&amp;D209&amp;"-"&amp;E209&amp;"-"&amp;TEXT(F209,"0000"))</f>
        <v/>
      </c>
      <c r="B209" s="16" t="n"/>
      <c r="C209" s="16" t="n"/>
      <c r="D209" s="16" t="n"/>
      <c r="E209" s="16" t="n"/>
      <c r="F209" s="16" t="n"/>
      <c r="G209" s="16" t="n"/>
      <c r="H209" s="16" t="n"/>
      <c r="I209" s="16" t="n"/>
      <c r="J209" s="16" t="n"/>
      <c r="K209" s="16" t="n"/>
      <c r="L209" s="17">
        <f>IF(A209="","",IFERROR(1/(1/_xlfn.MAXIFS('Transmittal log'!$D$6:$D$505,'Transmittal log'!$G$6:$G$505,A209)),""))</f>
        <v/>
      </c>
      <c r="M209" s="18">
        <f>IF(A209="","",IFERROR(1/(1/_xlfn.MAXIFS('Transmittal log'!$H$6:$H$505,'Transmittal log'!$G$6:$G$505,A209)),""))</f>
        <v/>
      </c>
      <c r="N209" s="15">
        <f>IF(A209="","",COUNTIF('Transmittal log'!$G$6:$G$505,A209))</f>
        <v/>
      </c>
      <c r="O209" s="16" t="n"/>
      <c r="P209" s="16" t="n"/>
    </row>
    <row r="210">
      <c r="A210" s="15">
        <f>IF(F210="","",CLIENT&amp;"-BBM-"&amp;PROJ&amp;"-"&amp;B210&amp;"-"&amp;C210&amp;"-"&amp;D210&amp;"-"&amp;E210&amp;"-"&amp;TEXT(F210,"0000"))</f>
        <v/>
      </c>
      <c r="B210" s="16" t="n"/>
      <c r="C210" s="16" t="n"/>
      <c r="D210" s="16" t="n"/>
      <c r="E210" s="16" t="n"/>
      <c r="F210" s="16" t="n"/>
      <c r="G210" s="16" t="n"/>
      <c r="H210" s="16" t="n"/>
      <c r="I210" s="16" t="n"/>
      <c r="J210" s="16" t="n"/>
      <c r="K210" s="16" t="n"/>
      <c r="L210" s="17">
        <f>IF(A210="","",IFERROR(1/(1/_xlfn.MAXIFS('Transmittal log'!$D$6:$D$505,'Transmittal log'!$G$6:$G$505,A210)),""))</f>
        <v/>
      </c>
      <c r="M210" s="18">
        <f>IF(A210="","",IFERROR(1/(1/_xlfn.MAXIFS('Transmittal log'!$H$6:$H$505,'Transmittal log'!$G$6:$G$505,A210)),""))</f>
        <v/>
      </c>
      <c r="N210" s="15">
        <f>IF(A210="","",COUNTIF('Transmittal log'!$G$6:$G$505,A210))</f>
        <v/>
      </c>
      <c r="O210" s="16" t="n"/>
      <c r="P210" s="16" t="n"/>
    </row>
    <row r="211">
      <c r="A211" s="15">
        <f>IF(F211="","",CLIENT&amp;"-BBM-"&amp;PROJ&amp;"-"&amp;B211&amp;"-"&amp;C211&amp;"-"&amp;D211&amp;"-"&amp;E211&amp;"-"&amp;TEXT(F211,"0000"))</f>
        <v/>
      </c>
      <c r="B211" s="16" t="n"/>
      <c r="C211" s="16" t="n"/>
      <c r="D211" s="16" t="n"/>
      <c r="E211" s="16" t="n"/>
      <c r="F211" s="16" t="n"/>
      <c r="G211" s="16" t="n"/>
      <c r="H211" s="16" t="n"/>
      <c r="I211" s="16" t="n"/>
      <c r="J211" s="16" t="n"/>
      <c r="K211" s="16" t="n"/>
      <c r="L211" s="17">
        <f>IF(A211="","",IFERROR(1/(1/_xlfn.MAXIFS('Transmittal log'!$D$6:$D$505,'Transmittal log'!$G$6:$G$505,A211)),""))</f>
        <v/>
      </c>
      <c r="M211" s="18">
        <f>IF(A211="","",IFERROR(1/(1/_xlfn.MAXIFS('Transmittal log'!$H$6:$H$505,'Transmittal log'!$G$6:$G$505,A211)),""))</f>
        <v/>
      </c>
      <c r="N211" s="15">
        <f>IF(A211="","",COUNTIF('Transmittal log'!$G$6:$G$505,A211))</f>
        <v/>
      </c>
      <c r="O211" s="16" t="n"/>
      <c r="P211" s="16" t="n"/>
    </row>
    <row r="212">
      <c r="A212" s="15">
        <f>IF(F212="","",CLIENT&amp;"-BBM-"&amp;PROJ&amp;"-"&amp;B212&amp;"-"&amp;C212&amp;"-"&amp;D212&amp;"-"&amp;E212&amp;"-"&amp;TEXT(F212,"0000"))</f>
        <v/>
      </c>
      <c r="B212" s="16" t="n"/>
      <c r="C212" s="16" t="n"/>
      <c r="D212" s="16" t="n"/>
      <c r="E212" s="16" t="n"/>
      <c r="F212" s="16" t="n"/>
      <c r="G212" s="16" t="n"/>
      <c r="H212" s="16" t="n"/>
      <c r="I212" s="16" t="n"/>
      <c r="J212" s="16" t="n"/>
      <c r="K212" s="16" t="n"/>
      <c r="L212" s="17">
        <f>IF(A212="","",IFERROR(1/(1/_xlfn.MAXIFS('Transmittal log'!$D$6:$D$505,'Transmittal log'!$G$6:$G$505,A212)),""))</f>
        <v/>
      </c>
      <c r="M212" s="18">
        <f>IF(A212="","",IFERROR(1/(1/_xlfn.MAXIFS('Transmittal log'!$H$6:$H$505,'Transmittal log'!$G$6:$G$505,A212)),""))</f>
        <v/>
      </c>
      <c r="N212" s="15">
        <f>IF(A212="","",COUNTIF('Transmittal log'!$G$6:$G$505,A212))</f>
        <v/>
      </c>
      <c r="O212" s="16" t="n"/>
      <c r="P212" s="16" t="n"/>
    </row>
    <row r="213">
      <c r="A213" s="15">
        <f>IF(F213="","",CLIENT&amp;"-BBM-"&amp;PROJ&amp;"-"&amp;B213&amp;"-"&amp;C213&amp;"-"&amp;D213&amp;"-"&amp;E213&amp;"-"&amp;TEXT(F213,"0000"))</f>
        <v/>
      </c>
      <c r="B213" s="16" t="n"/>
      <c r="C213" s="16" t="n"/>
      <c r="D213" s="16" t="n"/>
      <c r="E213" s="16" t="n"/>
      <c r="F213" s="16" t="n"/>
      <c r="G213" s="16" t="n"/>
      <c r="H213" s="16" t="n"/>
      <c r="I213" s="16" t="n"/>
      <c r="J213" s="16" t="n"/>
      <c r="K213" s="16" t="n"/>
      <c r="L213" s="17">
        <f>IF(A213="","",IFERROR(1/(1/_xlfn.MAXIFS('Transmittal log'!$D$6:$D$505,'Transmittal log'!$G$6:$G$505,A213)),""))</f>
        <v/>
      </c>
      <c r="M213" s="18">
        <f>IF(A213="","",IFERROR(1/(1/_xlfn.MAXIFS('Transmittal log'!$H$6:$H$505,'Transmittal log'!$G$6:$G$505,A213)),""))</f>
        <v/>
      </c>
      <c r="N213" s="15">
        <f>IF(A213="","",COUNTIF('Transmittal log'!$G$6:$G$505,A213))</f>
        <v/>
      </c>
      <c r="O213" s="16" t="n"/>
      <c r="P213" s="16" t="n"/>
    </row>
    <row r="214">
      <c r="A214" s="15">
        <f>IF(F214="","",CLIENT&amp;"-BBM-"&amp;PROJ&amp;"-"&amp;B214&amp;"-"&amp;C214&amp;"-"&amp;D214&amp;"-"&amp;E214&amp;"-"&amp;TEXT(F214,"0000"))</f>
        <v/>
      </c>
      <c r="B214" s="16" t="n"/>
      <c r="C214" s="16" t="n"/>
      <c r="D214" s="16" t="n"/>
      <c r="E214" s="16" t="n"/>
      <c r="F214" s="16" t="n"/>
      <c r="G214" s="16" t="n"/>
      <c r="H214" s="16" t="n"/>
      <c r="I214" s="16" t="n"/>
      <c r="J214" s="16" t="n"/>
      <c r="K214" s="16" t="n"/>
      <c r="L214" s="17">
        <f>IF(A214="","",IFERROR(1/(1/_xlfn.MAXIFS('Transmittal log'!$D$6:$D$505,'Transmittal log'!$G$6:$G$505,A214)),""))</f>
        <v/>
      </c>
      <c r="M214" s="18">
        <f>IF(A214="","",IFERROR(1/(1/_xlfn.MAXIFS('Transmittal log'!$H$6:$H$505,'Transmittal log'!$G$6:$G$505,A214)),""))</f>
        <v/>
      </c>
      <c r="N214" s="15">
        <f>IF(A214="","",COUNTIF('Transmittal log'!$G$6:$G$505,A214))</f>
        <v/>
      </c>
      <c r="O214" s="16" t="n"/>
      <c r="P214" s="16" t="n"/>
    </row>
    <row r="215">
      <c r="A215" s="15">
        <f>IF(F215="","",CLIENT&amp;"-BBM-"&amp;PROJ&amp;"-"&amp;B215&amp;"-"&amp;C215&amp;"-"&amp;D215&amp;"-"&amp;E215&amp;"-"&amp;TEXT(F215,"0000"))</f>
        <v/>
      </c>
      <c r="B215" s="16" t="n"/>
      <c r="C215" s="16" t="n"/>
      <c r="D215" s="16" t="n"/>
      <c r="E215" s="16" t="n"/>
      <c r="F215" s="16" t="n"/>
      <c r="G215" s="16" t="n"/>
      <c r="H215" s="16" t="n"/>
      <c r="I215" s="16" t="n"/>
      <c r="J215" s="16" t="n"/>
      <c r="K215" s="16" t="n"/>
      <c r="L215" s="17">
        <f>IF(A215="","",IFERROR(1/(1/_xlfn.MAXIFS('Transmittal log'!$D$6:$D$505,'Transmittal log'!$G$6:$G$505,A215)),""))</f>
        <v/>
      </c>
      <c r="M215" s="18">
        <f>IF(A215="","",IFERROR(1/(1/_xlfn.MAXIFS('Transmittal log'!$H$6:$H$505,'Transmittal log'!$G$6:$G$505,A215)),""))</f>
        <v/>
      </c>
      <c r="N215" s="15">
        <f>IF(A215="","",COUNTIF('Transmittal log'!$G$6:$G$505,A215))</f>
        <v/>
      </c>
      <c r="O215" s="16" t="n"/>
      <c r="P215" s="16" t="n"/>
    </row>
    <row r="216">
      <c r="A216" s="15">
        <f>IF(F216="","",CLIENT&amp;"-BBM-"&amp;PROJ&amp;"-"&amp;B216&amp;"-"&amp;C216&amp;"-"&amp;D216&amp;"-"&amp;E216&amp;"-"&amp;TEXT(F216,"0000"))</f>
        <v/>
      </c>
      <c r="B216" s="16" t="n"/>
      <c r="C216" s="16" t="n"/>
      <c r="D216" s="16" t="n"/>
      <c r="E216" s="16" t="n"/>
      <c r="F216" s="16" t="n"/>
      <c r="G216" s="16" t="n"/>
      <c r="H216" s="16" t="n"/>
      <c r="I216" s="16" t="n"/>
      <c r="J216" s="16" t="n"/>
      <c r="K216" s="16" t="n"/>
      <c r="L216" s="17">
        <f>IF(A216="","",IFERROR(1/(1/_xlfn.MAXIFS('Transmittal log'!$D$6:$D$505,'Transmittal log'!$G$6:$G$505,A216)),""))</f>
        <v/>
      </c>
      <c r="M216" s="18">
        <f>IF(A216="","",IFERROR(1/(1/_xlfn.MAXIFS('Transmittal log'!$H$6:$H$505,'Transmittal log'!$G$6:$G$505,A216)),""))</f>
        <v/>
      </c>
      <c r="N216" s="15">
        <f>IF(A216="","",COUNTIF('Transmittal log'!$G$6:$G$505,A216))</f>
        <v/>
      </c>
      <c r="O216" s="16" t="n"/>
      <c r="P216" s="16" t="n"/>
    </row>
    <row r="217">
      <c r="A217" s="15">
        <f>IF(F217="","",CLIENT&amp;"-BBM-"&amp;PROJ&amp;"-"&amp;B217&amp;"-"&amp;C217&amp;"-"&amp;D217&amp;"-"&amp;E217&amp;"-"&amp;TEXT(F217,"0000"))</f>
        <v/>
      </c>
      <c r="B217" s="16" t="n"/>
      <c r="C217" s="16" t="n"/>
      <c r="D217" s="16" t="n"/>
      <c r="E217" s="16" t="n"/>
      <c r="F217" s="16" t="n"/>
      <c r="G217" s="16" t="n"/>
      <c r="H217" s="16" t="n"/>
      <c r="I217" s="16" t="n"/>
      <c r="J217" s="16" t="n"/>
      <c r="K217" s="16" t="n"/>
      <c r="L217" s="17">
        <f>IF(A217="","",IFERROR(1/(1/_xlfn.MAXIFS('Transmittal log'!$D$6:$D$505,'Transmittal log'!$G$6:$G$505,A217)),""))</f>
        <v/>
      </c>
      <c r="M217" s="18">
        <f>IF(A217="","",IFERROR(1/(1/_xlfn.MAXIFS('Transmittal log'!$H$6:$H$505,'Transmittal log'!$G$6:$G$505,A217)),""))</f>
        <v/>
      </c>
      <c r="N217" s="15">
        <f>IF(A217="","",COUNTIF('Transmittal log'!$G$6:$G$505,A217))</f>
        <v/>
      </c>
      <c r="O217" s="16" t="n"/>
      <c r="P217" s="16" t="n"/>
    </row>
    <row r="218">
      <c r="A218" s="15">
        <f>IF(F218="","",CLIENT&amp;"-BBM-"&amp;PROJ&amp;"-"&amp;B218&amp;"-"&amp;C218&amp;"-"&amp;D218&amp;"-"&amp;E218&amp;"-"&amp;TEXT(F218,"0000"))</f>
        <v/>
      </c>
      <c r="B218" s="16" t="n"/>
      <c r="C218" s="16" t="n"/>
      <c r="D218" s="16" t="n"/>
      <c r="E218" s="16" t="n"/>
      <c r="F218" s="16" t="n"/>
      <c r="G218" s="16" t="n"/>
      <c r="H218" s="16" t="n"/>
      <c r="I218" s="16" t="n"/>
      <c r="J218" s="16" t="n"/>
      <c r="K218" s="16" t="n"/>
      <c r="L218" s="17">
        <f>IF(A218="","",IFERROR(1/(1/_xlfn.MAXIFS('Transmittal log'!$D$6:$D$505,'Transmittal log'!$G$6:$G$505,A218)),""))</f>
        <v/>
      </c>
      <c r="M218" s="18">
        <f>IF(A218="","",IFERROR(1/(1/_xlfn.MAXIFS('Transmittal log'!$H$6:$H$505,'Transmittal log'!$G$6:$G$505,A218)),""))</f>
        <v/>
      </c>
      <c r="N218" s="15">
        <f>IF(A218="","",COUNTIF('Transmittal log'!$G$6:$G$505,A218))</f>
        <v/>
      </c>
      <c r="O218" s="16" t="n"/>
      <c r="P218" s="16" t="n"/>
    </row>
    <row r="219">
      <c r="A219" s="15">
        <f>IF(F219="","",CLIENT&amp;"-BBM-"&amp;PROJ&amp;"-"&amp;B219&amp;"-"&amp;C219&amp;"-"&amp;D219&amp;"-"&amp;E219&amp;"-"&amp;TEXT(F219,"0000"))</f>
        <v/>
      </c>
      <c r="B219" s="16" t="n"/>
      <c r="C219" s="16" t="n"/>
      <c r="D219" s="16" t="n"/>
      <c r="E219" s="16" t="n"/>
      <c r="F219" s="16" t="n"/>
      <c r="G219" s="16" t="n"/>
      <c r="H219" s="16" t="n"/>
      <c r="I219" s="16" t="n"/>
      <c r="J219" s="16" t="n"/>
      <c r="K219" s="16" t="n"/>
      <c r="L219" s="17">
        <f>IF(A219="","",IFERROR(1/(1/_xlfn.MAXIFS('Transmittal log'!$D$6:$D$505,'Transmittal log'!$G$6:$G$505,A219)),""))</f>
        <v/>
      </c>
      <c r="M219" s="18">
        <f>IF(A219="","",IFERROR(1/(1/_xlfn.MAXIFS('Transmittal log'!$H$6:$H$505,'Transmittal log'!$G$6:$G$505,A219)),""))</f>
        <v/>
      </c>
      <c r="N219" s="15">
        <f>IF(A219="","",COUNTIF('Transmittal log'!$G$6:$G$505,A219))</f>
        <v/>
      </c>
      <c r="O219" s="16" t="n"/>
      <c r="P219" s="16" t="n"/>
    </row>
    <row r="220">
      <c r="A220" s="15">
        <f>IF(F220="","",CLIENT&amp;"-BBM-"&amp;PROJ&amp;"-"&amp;B220&amp;"-"&amp;C220&amp;"-"&amp;D220&amp;"-"&amp;E220&amp;"-"&amp;TEXT(F220,"0000"))</f>
        <v/>
      </c>
      <c r="B220" s="16" t="n"/>
      <c r="C220" s="16" t="n"/>
      <c r="D220" s="16" t="n"/>
      <c r="E220" s="16" t="n"/>
      <c r="F220" s="16" t="n"/>
      <c r="G220" s="16" t="n"/>
      <c r="H220" s="16" t="n"/>
      <c r="I220" s="16" t="n"/>
      <c r="J220" s="16" t="n"/>
      <c r="K220" s="16" t="n"/>
      <c r="L220" s="17">
        <f>IF(A220="","",IFERROR(1/(1/_xlfn.MAXIFS('Transmittal log'!$D$6:$D$505,'Transmittal log'!$G$6:$G$505,A220)),""))</f>
        <v/>
      </c>
      <c r="M220" s="18">
        <f>IF(A220="","",IFERROR(1/(1/_xlfn.MAXIFS('Transmittal log'!$H$6:$H$505,'Transmittal log'!$G$6:$G$505,A220)),""))</f>
        <v/>
      </c>
      <c r="N220" s="15">
        <f>IF(A220="","",COUNTIF('Transmittal log'!$G$6:$G$505,A220))</f>
        <v/>
      </c>
      <c r="O220" s="16" t="n"/>
      <c r="P220" s="16" t="n"/>
    </row>
    <row r="221">
      <c r="A221" s="15">
        <f>IF(F221="","",CLIENT&amp;"-BBM-"&amp;PROJ&amp;"-"&amp;B221&amp;"-"&amp;C221&amp;"-"&amp;D221&amp;"-"&amp;E221&amp;"-"&amp;TEXT(F221,"0000"))</f>
        <v/>
      </c>
      <c r="B221" s="16" t="n"/>
      <c r="C221" s="16" t="n"/>
      <c r="D221" s="16" t="n"/>
      <c r="E221" s="16" t="n"/>
      <c r="F221" s="16" t="n"/>
      <c r="G221" s="16" t="n"/>
      <c r="H221" s="16" t="n"/>
      <c r="I221" s="16" t="n"/>
      <c r="J221" s="16" t="n"/>
      <c r="K221" s="16" t="n"/>
      <c r="L221" s="17">
        <f>IF(A221="","",IFERROR(1/(1/_xlfn.MAXIFS('Transmittal log'!$D$6:$D$505,'Transmittal log'!$G$6:$G$505,A221)),""))</f>
        <v/>
      </c>
      <c r="M221" s="18">
        <f>IF(A221="","",IFERROR(1/(1/_xlfn.MAXIFS('Transmittal log'!$H$6:$H$505,'Transmittal log'!$G$6:$G$505,A221)),""))</f>
        <v/>
      </c>
      <c r="N221" s="15">
        <f>IF(A221="","",COUNTIF('Transmittal log'!$G$6:$G$505,A221))</f>
        <v/>
      </c>
      <c r="O221" s="16" t="n"/>
      <c r="P221" s="16" t="n"/>
    </row>
    <row r="222">
      <c r="A222" s="15">
        <f>IF(F222="","",CLIENT&amp;"-BBM-"&amp;PROJ&amp;"-"&amp;B222&amp;"-"&amp;C222&amp;"-"&amp;D222&amp;"-"&amp;E222&amp;"-"&amp;TEXT(F222,"0000"))</f>
        <v/>
      </c>
      <c r="B222" s="16" t="n"/>
      <c r="C222" s="16" t="n"/>
      <c r="D222" s="16" t="n"/>
      <c r="E222" s="16" t="n"/>
      <c r="F222" s="16" t="n"/>
      <c r="G222" s="16" t="n"/>
      <c r="H222" s="16" t="n"/>
      <c r="I222" s="16" t="n"/>
      <c r="J222" s="16" t="n"/>
      <c r="K222" s="16" t="n"/>
      <c r="L222" s="17">
        <f>IF(A222="","",IFERROR(1/(1/_xlfn.MAXIFS('Transmittal log'!$D$6:$D$505,'Transmittal log'!$G$6:$G$505,A222)),""))</f>
        <v/>
      </c>
      <c r="M222" s="18">
        <f>IF(A222="","",IFERROR(1/(1/_xlfn.MAXIFS('Transmittal log'!$H$6:$H$505,'Transmittal log'!$G$6:$G$505,A222)),""))</f>
        <v/>
      </c>
      <c r="N222" s="15">
        <f>IF(A222="","",COUNTIF('Transmittal log'!$G$6:$G$505,A222))</f>
        <v/>
      </c>
      <c r="O222" s="16" t="n"/>
      <c r="P222" s="16" t="n"/>
    </row>
    <row r="223">
      <c r="A223" s="15">
        <f>IF(F223="","",CLIENT&amp;"-BBM-"&amp;PROJ&amp;"-"&amp;B223&amp;"-"&amp;C223&amp;"-"&amp;D223&amp;"-"&amp;E223&amp;"-"&amp;TEXT(F223,"0000"))</f>
        <v/>
      </c>
      <c r="B223" s="16" t="n"/>
      <c r="C223" s="16" t="n"/>
      <c r="D223" s="16" t="n"/>
      <c r="E223" s="16" t="n"/>
      <c r="F223" s="16" t="n"/>
      <c r="G223" s="16" t="n"/>
      <c r="H223" s="16" t="n"/>
      <c r="I223" s="16" t="n"/>
      <c r="J223" s="16" t="n"/>
      <c r="K223" s="16" t="n"/>
      <c r="L223" s="17">
        <f>IF(A223="","",IFERROR(1/(1/_xlfn.MAXIFS('Transmittal log'!$D$6:$D$505,'Transmittal log'!$G$6:$G$505,A223)),""))</f>
        <v/>
      </c>
      <c r="M223" s="18">
        <f>IF(A223="","",IFERROR(1/(1/_xlfn.MAXIFS('Transmittal log'!$H$6:$H$505,'Transmittal log'!$G$6:$G$505,A223)),""))</f>
        <v/>
      </c>
      <c r="N223" s="15">
        <f>IF(A223="","",COUNTIF('Transmittal log'!$G$6:$G$505,A223))</f>
        <v/>
      </c>
      <c r="O223" s="16" t="n"/>
      <c r="P223" s="16" t="n"/>
    </row>
    <row r="224">
      <c r="A224" s="15">
        <f>IF(F224="","",CLIENT&amp;"-BBM-"&amp;PROJ&amp;"-"&amp;B224&amp;"-"&amp;C224&amp;"-"&amp;D224&amp;"-"&amp;E224&amp;"-"&amp;TEXT(F224,"0000"))</f>
        <v/>
      </c>
      <c r="B224" s="16" t="n"/>
      <c r="C224" s="16" t="n"/>
      <c r="D224" s="16" t="n"/>
      <c r="E224" s="16" t="n"/>
      <c r="F224" s="16" t="n"/>
      <c r="G224" s="16" t="n"/>
      <c r="H224" s="16" t="n"/>
      <c r="I224" s="16" t="n"/>
      <c r="J224" s="16" t="n"/>
      <c r="K224" s="16" t="n"/>
      <c r="L224" s="17">
        <f>IF(A224="","",IFERROR(1/(1/_xlfn.MAXIFS('Transmittal log'!$D$6:$D$505,'Transmittal log'!$G$6:$G$505,A224)),""))</f>
        <v/>
      </c>
      <c r="M224" s="18">
        <f>IF(A224="","",IFERROR(1/(1/_xlfn.MAXIFS('Transmittal log'!$H$6:$H$505,'Transmittal log'!$G$6:$G$505,A224)),""))</f>
        <v/>
      </c>
      <c r="N224" s="15">
        <f>IF(A224="","",COUNTIF('Transmittal log'!$G$6:$G$505,A224))</f>
        <v/>
      </c>
      <c r="O224" s="16" t="n"/>
      <c r="P224" s="16" t="n"/>
    </row>
    <row r="225">
      <c r="A225" s="15">
        <f>IF(F225="","",CLIENT&amp;"-BBM-"&amp;PROJ&amp;"-"&amp;B225&amp;"-"&amp;C225&amp;"-"&amp;D225&amp;"-"&amp;E225&amp;"-"&amp;TEXT(F225,"0000"))</f>
        <v/>
      </c>
      <c r="B225" s="16" t="n"/>
      <c r="C225" s="16" t="n"/>
      <c r="D225" s="16" t="n"/>
      <c r="E225" s="16" t="n"/>
      <c r="F225" s="16" t="n"/>
      <c r="G225" s="16" t="n"/>
      <c r="H225" s="16" t="n"/>
      <c r="I225" s="16" t="n"/>
      <c r="J225" s="16" t="n"/>
      <c r="K225" s="16" t="n"/>
      <c r="L225" s="17">
        <f>IF(A225="","",IFERROR(1/(1/_xlfn.MAXIFS('Transmittal log'!$D$6:$D$505,'Transmittal log'!$G$6:$G$505,A225)),""))</f>
        <v/>
      </c>
      <c r="M225" s="18">
        <f>IF(A225="","",IFERROR(1/(1/_xlfn.MAXIFS('Transmittal log'!$H$6:$H$505,'Transmittal log'!$G$6:$G$505,A225)),""))</f>
        <v/>
      </c>
      <c r="N225" s="15">
        <f>IF(A225="","",COUNTIF('Transmittal log'!$G$6:$G$505,A225))</f>
        <v/>
      </c>
      <c r="O225" s="16" t="n"/>
      <c r="P225" s="16" t="n"/>
    </row>
    <row r="226">
      <c r="A226" s="15">
        <f>IF(F226="","",CLIENT&amp;"-BBM-"&amp;PROJ&amp;"-"&amp;B226&amp;"-"&amp;C226&amp;"-"&amp;D226&amp;"-"&amp;E226&amp;"-"&amp;TEXT(F226,"0000"))</f>
        <v/>
      </c>
      <c r="B226" s="16" t="n"/>
      <c r="C226" s="16" t="n"/>
      <c r="D226" s="16" t="n"/>
      <c r="E226" s="16" t="n"/>
      <c r="F226" s="16" t="n"/>
      <c r="G226" s="16" t="n"/>
      <c r="H226" s="16" t="n"/>
      <c r="I226" s="16" t="n"/>
      <c r="J226" s="16" t="n"/>
      <c r="K226" s="16" t="n"/>
      <c r="L226" s="17">
        <f>IF(A226="","",IFERROR(1/(1/_xlfn.MAXIFS('Transmittal log'!$D$6:$D$505,'Transmittal log'!$G$6:$G$505,A226)),""))</f>
        <v/>
      </c>
      <c r="M226" s="18">
        <f>IF(A226="","",IFERROR(1/(1/_xlfn.MAXIFS('Transmittal log'!$H$6:$H$505,'Transmittal log'!$G$6:$G$505,A226)),""))</f>
        <v/>
      </c>
      <c r="N226" s="15">
        <f>IF(A226="","",COUNTIF('Transmittal log'!$G$6:$G$505,A226))</f>
        <v/>
      </c>
      <c r="O226" s="16" t="n"/>
      <c r="P226" s="16" t="n"/>
    </row>
    <row r="227">
      <c r="A227" s="15">
        <f>IF(F227="","",CLIENT&amp;"-BBM-"&amp;PROJ&amp;"-"&amp;B227&amp;"-"&amp;C227&amp;"-"&amp;D227&amp;"-"&amp;E227&amp;"-"&amp;TEXT(F227,"0000"))</f>
        <v/>
      </c>
      <c r="B227" s="16" t="n"/>
      <c r="C227" s="16" t="n"/>
      <c r="D227" s="16" t="n"/>
      <c r="E227" s="16" t="n"/>
      <c r="F227" s="16" t="n"/>
      <c r="G227" s="16" t="n"/>
      <c r="H227" s="16" t="n"/>
      <c r="I227" s="16" t="n"/>
      <c r="J227" s="16" t="n"/>
      <c r="K227" s="16" t="n"/>
      <c r="L227" s="17">
        <f>IF(A227="","",IFERROR(1/(1/_xlfn.MAXIFS('Transmittal log'!$D$6:$D$505,'Transmittal log'!$G$6:$G$505,A227)),""))</f>
        <v/>
      </c>
      <c r="M227" s="18">
        <f>IF(A227="","",IFERROR(1/(1/_xlfn.MAXIFS('Transmittal log'!$H$6:$H$505,'Transmittal log'!$G$6:$G$505,A227)),""))</f>
        <v/>
      </c>
      <c r="N227" s="15">
        <f>IF(A227="","",COUNTIF('Transmittal log'!$G$6:$G$505,A227))</f>
        <v/>
      </c>
      <c r="O227" s="16" t="n"/>
      <c r="P227" s="16" t="n"/>
    </row>
    <row r="228">
      <c r="A228" s="15">
        <f>IF(F228="","",CLIENT&amp;"-BBM-"&amp;PROJ&amp;"-"&amp;B228&amp;"-"&amp;C228&amp;"-"&amp;D228&amp;"-"&amp;E228&amp;"-"&amp;TEXT(F228,"0000"))</f>
        <v/>
      </c>
      <c r="B228" s="16" t="n"/>
      <c r="C228" s="16" t="n"/>
      <c r="D228" s="16" t="n"/>
      <c r="E228" s="16" t="n"/>
      <c r="F228" s="16" t="n"/>
      <c r="G228" s="16" t="n"/>
      <c r="H228" s="16" t="n"/>
      <c r="I228" s="16" t="n"/>
      <c r="J228" s="16" t="n"/>
      <c r="K228" s="16" t="n"/>
      <c r="L228" s="17">
        <f>IF(A228="","",IFERROR(1/(1/_xlfn.MAXIFS('Transmittal log'!$D$6:$D$505,'Transmittal log'!$G$6:$G$505,A228)),""))</f>
        <v/>
      </c>
      <c r="M228" s="18">
        <f>IF(A228="","",IFERROR(1/(1/_xlfn.MAXIFS('Transmittal log'!$H$6:$H$505,'Transmittal log'!$G$6:$G$505,A228)),""))</f>
        <v/>
      </c>
      <c r="N228" s="15">
        <f>IF(A228="","",COUNTIF('Transmittal log'!$G$6:$G$505,A228))</f>
        <v/>
      </c>
      <c r="O228" s="16" t="n"/>
      <c r="P228" s="16" t="n"/>
    </row>
    <row r="229">
      <c r="A229" s="15">
        <f>IF(F229="","",CLIENT&amp;"-BBM-"&amp;PROJ&amp;"-"&amp;B229&amp;"-"&amp;C229&amp;"-"&amp;D229&amp;"-"&amp;E229&amp;"-"&amp;TEXT(F229,"0000"))</f>
        <v/>
      </c>
      <c r="B229" s="16" t="n"/>
      <c r="C229" s="16" t="n"/>
      <c r="D229" s="16" t="n"/>
      <c r="E229" s="16" t="n"/>
      <c r="F229" s="16" t="n"/>
      <c r="G229" s="16" t="n"/>
      <c r="H229" s="16" t="n"/>
      <c r="I229" s="16" t="n"/>
      <c r="J229" s="16" t="n"/>
      <c r="K229" s="16" t="n"/>
      <c r="L229" s="17">
        <f>IF(A229="","",IFERROR(1/(1/_xlfn.MAXIFS('Transmittal log'!$D$6:$D$505,'Transmittal log'!$G$6:$G$505,A229)),""))</f>
        <v/>
      </c>
      <c r="M229" s="18">
        <f>IF(A229="","",IFERROR(1/(1/_xlfn.MAXIFS('Transmittal log'!$H$6:$H$505,'Transmittal log'!$G$6:$G$505,A229)),""))</f>
        <v/>
      </c>
      <c r="N229" s="15">
        <f>IF(A229="","",COUNTIF('Transmittal log'!$G$6:$G$505,A229))</f>
        <v/>
      </c>
      <c r="O229" s="16" t="n"/>
      <c r="P229" s="16" t="n"/>
    </row>
    <row r="230">
      <c r="A230" s="15">
        <f>IF(F230="","",CLIENT&amp;"-BBM-"&amp;PROJ&amp;"-"&amp;B230&amp;"-"&amp;C230&amp;"-"&amp;D230&amp;"-"&amp;E230&amp;"-"&amp;TEXT(F230,"0000"))</f>
        <v/>
      </c>
      <c r="B230" s="16" t="n"/>
      <c r="C230" s="16" t="n"/>
      <c r="D230" s="16" t="n"/>
      <c r="E230" s="16" t="n"/>
      <c r="F230" s="16" t="n"/>
      <c r="G230" s="16" t="n"/>
      <c r="H230" s="16" t="n"/>
      <c r="I230" s="16" t="n"/>
      <c r="J230" s="16" t="n"/>
      <c r="K230" s="16" t="n"/>
      <c r="L230" s="17">
        <f>IF(A230="","",IFERROR(1/(1/_xlfn.MAXIFS('Transmittal log'!$D$6:$D$505,'Transmittal log'!$G$6:$G$505,A230)),""))</f>
        <v/>
      </c>
      <c r="M230" s="18">
        <f>IF(A230="","",IFERROR(1/(1/_xlfn.MAXIFS('Transmittal log'!$H$6:$H$505,'Transmittal log'!$G$6:$G$505,A230)),""))</f>
        <v/>
      </c>
      <c r="N230" s="15">
        <f>IF(A230="","",COUNTIF('Transmittal log'!$G$6:$G$505,A230))</f>
        <v/>
      </c>
      <c r="O230" s="16" t="n"/>
      <c r="P230" s="16" t="n"/>
    </row>
    <row r="231">
      <c r="A231" s="15">
        <f>IF(F231="","",CLIENT&amp;"-BBM-"&amp;PROJ&amp;"-"&amp;B231&amp;"-"&amp;C231&amp;"-"&amp;D231&amp;"-"&amp;E231&amp;"-"&amp;TEXT(F231,"0000"))</f>
        <v/>
      </c>
      <c r="B231" s="16" t="n"/>
      <c r="C231" s="16" t="n"/>
      <c r="D231" s="16" t="n"/>
      <c r="E231" s="16" t="n"/>
      <c r="F231" s="16" t="n"/>
      <c r="G231" s="16" t="n"/>
      <c r="H231" s="16" t="n"/>
      <c r="I231" s="16" t="n"/>
      <c r="J231" s="16" t="n"/>
      <c r="K231" s="16" t="n"/>
      <c r="L231" s="17">
        <f>IF(A231="","",IFERROR(1/(1/_xlfn.MAXIFS('Transmittal log'!$D$6:$D$505,'Transmittal log'!$G$6:$G$505,A231)),""))</f>
        <v/>
      </c>
      <c r="M231" s="18">
        <f>IF(A231="","",IFERROR(1/(1/_xlfn.MAXIFS('Transmittal log'!$H$6:$H$505,'Transmittal log'!$G$6:$G$505,A231)),""))</f>
        <v/>
      </c>
      <c r="N231" s="15">
        <f>IF(A231="","",COUNTIF('Transmittal log'!$G$6:$G$505,A231))</f>
        <v/>
      </c>
      <c r="O231" s="16" t="n"/>
      <c r="P231" s="16" t="n"/>
    </row>
    <row r="232">
      <c r="A232" s="15">
        <f>IF(F232="","",CLIENT&amp;"-BBM-"&amp;PROJ&amp;"-"&amp;B232&amp;"-"&amp;C232&amp;"-"&amp;D232&amp;"-"&amp;E232&amp;"-"&amp;TEXT(F232,"0000"))</f>
        <v/>
      </c>
      <c r="B232" s="16" t="n"/>
      <c r="C232" s="16" t="n"/>
      <c r="D232" s="16" t="n"/>
      <c r="E232" s="16" t="n"/>
      <c r="F232" s="16" t="n"/>
      <c r="G232" s="16" t="n"/>
      <c r="H232" s="16" t="n"/>
      <c r="I232" s="16" t="n"/>
      <c r="J232" s="16" t="n"/>
      <c r="K232" s="16" t="n"/>
      <c r="L232" s="17">
        <f>IF(A232="","",IFERROR(1/(1/_xlfn.MAXIFS('Transmittal log'!$D$6:$D$505,'Transmittal log'!$G$6:$G$505,A232)),""))</f>
        <v/>
      </c>
      <c r="M232" s="18">
        <f>IF(A232="","",IFERROR(1/(1/_xlfn.MAXIFS('Transmittal log'!$H$6:$H$505,'Transmittal log'!$G$6:$G$505,A232)),""))</f>
        <v/>
      </c>
      <c r="N232" s="15">
        <f>IF(A232="","",COUNTIF('Transmittal log'!$G$6:$G$505,A232))</f>
        <v/>
      </c>
      <c r="O232" s="16" t="n"/>
      <c r="P232" s="16" t="n"/>
    </row>
    <row r="233">
      <c r="A233" s="15">
        <f>IF(F233="","",CLIENT&amp;"-BBM-"&amp;PROJ&amp;"-"&amp;B233&amp;"-"&amp;C233&amp;"-"&amp;D233&amp;"-"&amp;E233&amp;"-"&amp;TEXT(F233,"0000"))</f>
        <v/>
      </c>
      <c r="B233" s="16" t="n"/>
      <c r="C233" s="16" t="n"/>
      <c r="D233" s="16" t="n"/>
      <c r="E233" s="16" t="n"/>
      <c r="F233" s="16" t="n"/>
      <c r="G233" s="16" t="n"/>
      <c r="H233" s="16" t="n"/>
      <c r="I233" s="16" t="n"/>
      <c r="J233" s="16" t="n"/>
      <c r="K233" s="16" t="n"/>
      <c r="L233" s="17">
        <f>IF(A233="","",IFERROR(1/(1/_xlfn.MAXIFS('Transmittal log'!$D$6:$D$505,'Transmittal log'!$G$6:$G$505,A233)),""))</f>
        <v/>
      </c>
      <c r="M233" s="18">
        <f>IF(A233="","",IFERROR(1/(1/_xlfn.MAXIFS('Transmittal log'!$H$6:$H$505,'Transmittal log'!$G$6:$G$505,A233)),""))</f>
        <v/>
      </c>
      <c r="N233" s="15">
        <f>IF(A233="","",COUNTIF('Transmittal log'!$G$6:$G$505,A233))</f>
        <v/>
      </c>
      <c r="O233" s="16" t="n"/>
      <c r="P233" s="16" t="n"/>
    </row>
    <row r="234">
      <c r="A234" s="15">
        <f>IF(F234="","",CLIENT&amp;"-BBM-"&amp;PROJ&amp;"-"&amp;B234&amp;"-"&amp;C234&amp;"-"&amp;D234&amp;"-"&amp;E234&amp;"-"&amp;TEXT(F234,"0000"))</f>
        <v/>
      </c>
      <c r="B234" s="16" t="n"/>
      <c r="C234" s="16" t="n"/>
      <c r="D234" s="16" t="n"/>
      <c r="E234" s="16" t="n"/>
      <c r="F234" s="16" t="n"/>
      <c r="G234" s="16" t="n"/>
      <c r="H234" s="16" t="n"/>
      <c r="I234" s="16" t="n"/>
      <c r="J234" s="16" t="n"/>
      <c r="K234" s="16" t="n"/>
      <c r="L234" s="17">
        <f>IF(A234="","",IFERROR(1/(1/_xlfn.MAXIFS('Transmittal log'!$D$6:$D$505,'Transmittal log'!$G$6:$G$505,A234)),""))</f>
        <v/>
      </c>
      <c r="M234" s="18">
        <f>IF(A234="","",IFERROR(1/(1/_xlfn.MAXIFS('Transmittal log'!$H$6:$H$505,'Transmittal log'!$G$6:$G$505,A234)),""))</f>
        <v/>
      </c>
      <c r="N234" s="15">
        <f>IF(A234="","",COUNTIF('Transmittal log'!$G$6:$G$505,A234))</f>
        <v/>
      </c>
      <c r="O234" s="16" t="n"/>
      <c r="P234" s="16" t="n"/>
    </row>
    <row r="235">
      <c r="A235" s="15">
        <f>IF(F235="","",CLIENT&amp;"-BBM-"&amp;PROJ&amp;"-"&amp;B235&amp;"-"&amp;C235&amp;"-"&amp;D235&amp;"-"&amp;E235&amp;"-"&amp;TEXT(F235,"0000"))</f>
        <v/>
      </c>
      <c r="B235" s="16" t="n"/>
      <c r="C235" s="16" t="n"/>
      <c r="D235" s="16" t="n"/>
      <c r="E235" s="16" t="n"/>
      <c r="F235" s="16" t="n"/>
      <c r="G235" s="16" t="n"/>
      <c r="H235" s="16" t="n"/>
      <c r="I235" s="16" t="n"/>
      <c r="J235" s="16" t="n"/>
      <c r="K235" s="16" t="n"/>
      <c r="L235" s="17">
        <f>IF(A235="","",IFERROR(1/(1/_xlfn.MAXIFS('Transmittal log'!$D$6:$D$505,'Transmittal log'!$G$6:$G$505,A235)),""))</f>
        <v/>
      </c>
      <c r="M235" s="18">
        <f>IF(A235="","",IFERROR(1/(1/_xlfn.MAXIFS('Transmittal log'!$H$6:$H$505,'Transmittal log'!$G$6:$G$505,A235)),""))</f>
        <v/>
      </c>
      <c r="N235" s="15">
        <f>IF(A235="","",COUNTIF('Transmittal log'!$G$6:$G$505,A235))</f>
        <v/>
      </c>
      <c r="O235" s="16" t="n"/>
      <c r="P235" s="16" t="n"/>
    </row>
    <row r="236">
      <c r="A236" s="15">
        <f>IF(F236="","",CLIENT&amp;"-BBM-"&amp;PROJ&amp;"-"&amp;B236&amp;"-"&amp;C236&amp;"-"&amp;D236&amp;"-"&amp;E236&amp;"-"&amp;TEXT(F236,"0000"))</f>
        <v/>
      </c>
      <c r="B236" s="16" t="n"/>
      <c r="C236" s="16" t="n"/>
      <c r="D236" s="16" t="n"/>
      <c r="E236" s="16" t="n"/>
      <c r="F236" s="16" t="n"/>
      <c r="G236" s="16" t="n"/>
      <c r="H236" s="16" t="n"/>
      <c r="I236" s="16" t="n"/>
      <c r="J236" s="16" t="n"/>
      <c r="K236" s="16" t="n"/>
      <c r="L236" s="17">
        <f>IF(A236="","",IFERROR(1/(1/_xlfn.MAXIFS('Transmittal log'!$D$6:$D$505,'Transmittal log'!$G$6:$G$505,A236)),""))</f>
        <v/>
      </c>
      <c r="M236" s="18">
        <f>IF(A236="","",IFERROR(1/(1/_xlfn.MAXIFS('Transmittal log'!$H$6:$H$505,'Transmittal log'!$G$6:$G$505,A236)),""))</f>
        <v/>
      </c>
      <c r="N236" s="15">
        <f>IF(A236="","",COUNTIF('Transmittal log'!$G$6:$G$505,A236))</f>
        <v/>
      </c>
      <c r="O236" s="16" t="n"/>
      <c r="P236" s="16" t="n"/>
    </row>
    <row r="237">
      <c r="A237" s="15">
        <f>IF(F237="","",CLIENT&amp;"-BBM-"&amp;PROJ&amp;"-"&amp;B237&amp;"-"&amp;C237&amp;"-"&amp;D237&amp;"-"&amp;E237&amp;"-"&amp;TEXT(F237,"0000"))</f>
        <v/>
      </c>
      <c r="B237" s="16" t="n"/>
      <c r="C237" s="16" t="n"/>
      <c r="D237" s="16" t="n"/>
      <c r="E237" s="16" t="n"/>
      <c r="F237" s="16" t="n"/>
      <c r="G237" s="16" t="n"/>
      <c r="H237" s="16" t="n"/>
      <c r="I237" s="16" t="n"/>
      <c r="J237" s="16" t="n"/>
      <c r="K237" s="16" t="n"/>
      <c r="L237" s="17">
        <f>IF(A237="","",IFERROR(1/(1/_xlfn.MAXIFS('Transmittal log'!$D$6:$D$505,'Transmittal log'!$G$6:$G$505,A237)),""))</f>
        <v/>
      </c>
      <c r="M237" s="18">
        <f>IF(A237="","",IFERROR(1/(1/_xlfn.MAXIFS('Transmittal log'!$H$6:$H$505,'Transmittal log'!$G$6:$G$505,A237)),""))</f>
        <v/>
      </c>
      <c r="N237" s="15">
        <f>IF(A237="","",COUNTIF('Transmittal log'!$G$6:$G$505,A237))</f>
        <v/>
      </c>
      <c r="O237" s="16" t="n"/>
      <c r="P237" s="16" t="n"/>
    </row>
    <row r="238">
      <c r="A238" s="15">
        <f>IF(F238="","",CLIENT&amp;"-BBM-"&amp;PROJ&amp;"-"&amp;B238&amp;"-"&amp;C238&amp;"-"&amp;D238&amp;"-"&amp;E238&amp;"-"&amp;TEXT(F238,"0000"))</f>
        <v/>
      </c>
      <c r="B238" s="16" t="n"/>
      <c r="C238" s="16" t="n"/>
      <c r="D238" s="16" t="n"/>
      <c r="E238" s="16" t="n"/>
      <c r="F238" s="16" t="n"/>
      <c r="G238" s="16" t="n"/>
      <c r="H238" s="16" t="n"/>
      <c r="I238" s="16" t="n"/>
      <c r="J238" s="16" t="n"/>
      <c r="K238" s="16" t="n"/>
      <c r="L238" s="17">
        <f>IF(A238="","",IFERROR(1/(1/_xlfn.MAXIFS('Transmittal log'!$D$6:$D$505,'Transmittal log'!$G$6:$G$505,A238)),""))</f>
        <v/>
      </c>
      <c r="M238" s="18">
        <f>IF(A238="","",IFERROR(1/(1/_xlfn.MAXIFS('Transmittal log'!$H$6:$H$505,'Transmittal log'!$G$6:$G$505,A238)),""))</f>
        <v/>
      </c>
      <c r="N238" s="15">
        <f>IF(A238="","",COUNTIF('Transmittal log'!$G$6:$G$505,A238))</f>
        <v/>
      </c>
      <c r="O238" s="16" t="n"/>
      <c r="P238" s="16" t="n"/>
    </row>
    <row r="239">
      <c r="A239" s="15">
        <f>IF(F239="","",CLIENT&amp;"-BBM-"&amp;PROJ&amp;"-"&amp;B239&amp;"-"&amp;C239&amp;"-"&amp;D239&amp;"-"&amp;E239&amp;"-"&amp;TEXT(F239,"0000"))</f>
        <v/>
      </c>
      <c r="B239" s="16" t="n"/>
      <c r="C239" s="16" t="n"/>
      <c r="D239" s="16" t="n"/>
      <c r="E239" s="16" t="n"/>
      <c r="F239" s="16" t="n"/>
      <c r="G239" s="16" t="n"/>
      <c r="H239" s="16" t="n"/>
      <c r="I239" s="16" t="n"/>
      <c r="J239" s="16" t="n"/>
      <c r="K239" s="16" t="n"/>
      <c r="L239" s="17">
        <f>IF(A239="","",IFERROR(1/(1/_xlfn.MAXIFS('Transmittal log'!$D$6:$D$505,'Transmittal log'!$G$6:$G$505,A239)),""))</f>
        <v/>
      </c>
      <c r="M239" s="18">
        <f>IF(A239="","",IFERROR(1/(1/_xlfn.MAXIFS('Transmittal log'!$H$6:$H$505,'Transmittal log'!$G$6:$G$505,A239)),""))</f>
        <v/>
      </c>
      <c r="N239" s="15">
        <f>IF(A239="","",COUNTIF('Transmittal log'!$G$6:$G$505,A239))</f>
        <v/>
      </c>
      <c r="O239" s="16" t="n"/>
      <c r="P239" s="16" t="n"/>
    </row>
    <row r="240">
      <c r="A240" s="15">
        <f>IF(F240="","",CLIENT&amp;"-BBM-"&amp;PROJ&amp;"-"&amp;B240&amp;"-"&amp;C240&amp;"-"&amp;D240&amp;"-"&amp;E240&amp;"-"&amp;TEXT(F240,"0000"))</f>
        <v/>
      </c>
      <c r="B240" s="16" t="n"/>
      <c r="C240" s="16" t="n"/>
      <c r="D240" s="16" t="n"/>
      <c r="E240" s="16" t="n"/>
      <c r="F240" s="16" t="n"/>
      <c r="G240" s="16" t="n"/>
      <c r="H240" s="16" t="n"/>
      <c r="I240" s="16" t="n"/>
      <c r="J240" s="16" t="n"/>
      <c r="K240" s="16" t="n"/>
      <c r="L240" s="17">
        <f>IF(A240="","",IFERROR(1/(1/_xlfn.MAXIFS('Transmittal log'!$D$6:$D$505,'Transmittal log'!$G$6:$G$505,A240)),""))</f>
        <v/>
      </c>
      <c r="M240" s="18">
        <f>IF(A240="","",IFERROR(1/(1/_xlfn.MAXIFS('Transmittal log'!$H$6:$H$505,'Transmittal log'!$G$6:$G$505,A240)),""))</f>
        <v/>
      </c>
      <c r="N240" s="15">
        <f>IF(A240="","",COUNTIF('Transmittal log'!$G$6:$G$505,A240))</f>
        <v/>
      </c>
      <c r="O240" s="16" t="n"/>
      <c r="P240" s="16" t="n"/>
    </row>
    <row r="241">
      <c r="A241" s="15">
        <f>IF(F241="","",CLIENT&amp;"-BBM-"&amp;PROJ&amp;"-"&amp;B241&amp;"-"&amp;C241&amp;"-"&amp;D241&amp;"-"&amp;E241&amp;"-"&amp;TEXT(F241,"0000"))</f>
        <v/>
      </c>
      <c r="B241" s="16" t="n"/>
      <c r="C241" s="16" t="n"/>
      <c r="D241" s="16" t="n"/>
      <c r="E241" s="16" t="n"/>
      <c r="F241" s="16" t="n"/>
      <c r="G241" s="16" t="n"/>
      <c r="H241" s="16" t="n"/>
      <c r="I241" s="16" t="n"/>
      <c r="J241" s="16" t="n"/>
      <c r="K241" s="16" t="n"/>
      <c r="L241" s="17">
        <f>IF(A241="","",IFERROR(1/(1/_xlfn.MAXIFS('Transmittal log'!$D$6:$D$505,'Transmittal log'!$G$6:$G$505,A241)),""))</f>
        <v/>
      </c>
      <c r="M241" s="18">
        <f>IF(A241="","",IFERROR(1/(1/_xlfn.MAXIFS('Transmittal log'!$H$6:$H$505,'Transmittal log'!$G$6:$G$505,A241)),""))</f>
        <v/>
      </c>
      <c r="N241" s="15">
        <f>IF(A241="","",COUNTIF('Transmittal log'!$G$6:$G$505,A241))</f>
        <v/>
      </c>
      <c r="O241" s="16" t="n"/>
      <c r="P241" s="16" t="n"/>
    </row>
    <row r="242">
      <c r="A242" s="15">
        <f>IF(F242="","",CLIENT&amp;"-BBM-"&amp;PROJ&amp;"-"&amp;B242&amp;"-"&amp;C242&amp;"-"&amp;D242&amp;"-"&amp;E242&amp;"-"&amp;TEXT(F242,"0000"))</f>
        <v/>
      </c>
      <c r="B242" s="16" t="n"/>
      <c r="C242" s="16" t="n"/>
      <c r="D242" s="16" t="n"/>
      <c r="E242" s="16" t="n"/>
      <c r="F242" s="16" t="n"/>
      <c r="G242" s="16" t="n"/>
      <c r="H242" s="16" t="n"/>
      <c r="I242" s="16" t="n"/>
      <c r="J242" s="16" t="n"/>
      <c r="K242" s="16" t="n"/>
      <c r="L242" s="17">
        <f>IF(A242="","",IFERROR(1/(1/_xlfn.MAXIFS('Transmittal log'!$D$6:$D$505,'Transmittal log'!$G$6:$G$505,A242)),""))</f>
        <v/>
      </c>
      <c r="M242" s="18">
        <f>IF(A242="","",IFERROR(1/(1/_xlfn.MAXIFS('Transmittal log'!$H$6:$H$505,'Transmittal log'!$G$6:$G$505,A242)),""))</f>
        <v/>
      </c>
      <c r="N242" s="15">
        <f>IF(A242="","",COUNTIF('Transmittal log'!$G$6:$G$505,A242))</f>
        <v/>
      </c>
      <c r="O242" s="16" t="n"/>
      <c r="P242" s="16" t="n"/>
    </row>
    <row r="243">
      <c r="A243" s="15">
        <f>IF(F243="","",CLIENT&amp;"-BBM-"&amp;PROJ&amp;"-"&amp;B243&amp;"-"&amp;C243&amp;"-"&amp;D243&amp;"-"&amp;E243&amp;"-"&amp;TEXT(F243,"0000"))</f>
        <v/>
      </c>
      <c r="B243" s="16" t="n"/>
      <c r="C243" s="16" t="n"/>
      <c r="D243" s="16" t="n"/>
      <c r="E243" s="16" t="n"/>
      <c r="F243" s="16" t="n"/>
      <c r="G243" s="16" t="n"/>
      <c r="H243" s="16" t="n"/>
      <c r="I243" s="16" t="n"/>
      <c r="J243" s="16" t="n"/>
      <c r="K243" s="16" t="n"/>
      <c r="L243" s="17">
        <f>IF(A243="","",IFERROR(1/(1/_xlfn.MAXIFS('Transmittal log'!$D$6:$D$505,'Transmittal log'!$G$6:$G$505,A243)),""))</f>
        <v/>
      </c>
      <c r="M243" s="18">
        <f>IF(A243="","",IFERROR(1/(1/_xlfn.MAXIFS('Transmittal log'!$H$6:$H$505,'Transmittal log'!$G$6:$G$505,A243)),""))</f>
        <v/>
      </c>
      <c r="N243" s="15">
        <f>IF(A243="","",COUNTIF('Transmittal log'!$G$6:$G$505,A243))</f>
        <v/>
      </c>
      <c r="O243" s="16" t="n"/>
      <c r="P243" s="16" t="n"/>
    </row>
    <row r="244">
      <c r="A244" s="15">
        <f>IF(F244="","",CLIENT&amp;"-BBM-"&amp;PROJ&amp;"-"&amp;B244&amp;"-"&amp;C244&amp;"-"&amp;D244&amp;"-"&amp;E244&amp;"-"&amp;TEXT(F244,"0000"))</f>
        <v/>
      </c>
      <c r="B244" s="16" t="n"/>
      <c r="C244" s="16" t="n"/>
      <c r="D244" s="16" t="n"/>
      <c r="E244" s="16" t="n"/>
      <c r="F244" s="16" t="n"/>
      <c r="G244" s="16" t="n"/>
      <c r="H244" s="16" t="n"/>
      <c r="I244" s="16" t="n"/>
      <c r="J244" s="16" t="n"/>
      <c r="K244" s="16" t="n"/>
      <c r="L244" s="17">
        <f>IF(A244="","",IFERROR(1/(1/_xlfn.MAXIFS('Transmittal log'!$D$6:$D$505,'Transmittal log'!$G$6:$G$505,A244)),""))</f>
        <v/>
      </c>
      <c r="M244" s="18">
        <f>IF(A244="","",IFERROR(1/(1/_xlfn.MAXIFS('Transmittal log'!$H$6:$H$505,'Transmittal log'!$G$6:$G$505,A244)),""))</f>
        <v/>
      </c>
      <c r="N244" s="15">
        <f>IF(A244="","",COUNTIF('Transmittal log'!$G$6:$G$505,A244))</f>
        <v/>
      </c>
      <c r="O244" s="16" t="n"/>
      <c r="P244" s="16" t="n"/>
    </row>
    <row r="245">
      <c r="A245" s="15">
        <f>IF(F245="","",CLIENT&amp;"-BBM-"&amp;PROJ&amp;"-"&amp;B245&amp;"-"&amp;C245&amp;"-"&amp;D245&amp;"-"&amp;E245&amp;"-"&amp;TEXT(F245,"0000"))</f>
        <v/>
      </c>
      <c r="B245" s="16" t="n"/>
      <c r="C245" s="16" t="n"/>
      <c r="D245" s="16" t="n"/>
      <c r="E245" s="16" t="n"/>
      <c r="F245" s="16" t="n"/>
      <c r="G245" s="16" t="n"/>
      <c r="H245" s="16" t="n"/>
      <c r="I245" s="16" t="n"/>
      <c r="J245" s="16" t="n"/>
      <c r="K245" s="16" t="n"/>
      <c r="L245" s="17">
        <f>IF(A245="","",IFERROR(1/(1/_xlfn.MAXIFS('Transmittal log'!$D$6:$D$505,'Transmittal log'!$G$6:$G$505,A245)),""))</f>
        <v/>
      </c>
      <c r="M245" s="18">
        <f>IF(A245="","",IFERROR(1/(1/_xlfn.MAXIFS('Transmittal log'!$H$6:$H$505,'Transmittal log'!$G$6:$G$505,A245)),""))</f>
        <v/>
      </c>
      <c r="N245" s="15">
        <f>IF(A245="","",COUNTIF('Transmittal log'!$G$6:$G$505,A245))</f>
        <v/>
      </c>
      <c r="O245" s="16" t="n"/>
      <c r="P245" s="16" t="n"/>
    </row>
    <row r="246">
      <c r="A246" s="15">
        <f>IF(F246="","",CLIENT&amp;"-BBM-"&amp;PROJ&amp;"-"&amp;B246&amp;"-"&amp;C246&amp;"-"&amp;D246&amp;"-"&amp;E246&amp;"-"&amp;TEXT(F246,"0000"))</f>
        <v/>
      </c>
      <c r="B246" s="16" t="n"/>
      <c r="C246" s="16" t="n"/>
      <c r="D246" s="16" t="n"/>
      <c r="E246" s="16" t="n"/>
      <c r="F246" s="16" t="n"/>
      <c r="G246" s="16" t="n"/>
      <c r="H246" s="16" t="n"/>
      <c r="I246" s="16" t="n"/>
      <c r="J246" s="16" t="n"/>
      <c r="K246" s="16" t="n"/>
      <c r="L246" s="17">
        <f>IF(A246="","",IFERROR(1/(1/_xlfn.MAXIFS('Transmittal log'!$D$6:$D$505,'Transmittal log'!$G$6:$G$505,A246)),""))</f>
        <v/>
      </c>
      <c r="M246" s="18">
        <f>IF(A246="","",IFERROR(1/(1/_xlfn.MAXIFS('Transmittal log'!$H$6:$H$505,'Transmittal log'!$G$6:$G$505,A246)),""))</f>
        <v/>
      </c>
      <c r="N246" s="15">
        <f>IF(A246="","",COUNTIF('Transmittal log'!$G$6:$G$505,A246))</f>
        <v/>
      </c>
      <c r="O246" s="16" t="n"/>
      <c r="P246" s="16" t="n"/>
    </row>
    <row r="247">
      <c r="A247" s="15">
        <f>IF(F247="","",CLIENT&amp;"-BBM-"&amp;PROJ&amp;"-"&amp;B247&amp;"-"&amp;C247&amp;"-"&amp;D247&amp;"-"&amp;E247&amp;"-"&amp;TEXT(F247,"0000"))</f>
        <v/>
      </c>
      <c r="B247" s="16" t="n"/>
      <c r="C247" s="16" t="n"/>
      <c r="D247" s="16" t="n"/>
      <c r="E247" s="16" t="n"/>
      <c r="F247" s="16" t="n"/>
      <c r="G247" s="16" t="n"/>
      <c r="H247" s="16" t="n"/>
      <c r="I247" s="16" t="n"/>
      <c r="J247" s="16" t="n"/>
      <c r="K247" s="16" t="n"/>
      <c r="L247" s="17">
        <f>IF(A247="","",IFERROR(1/(1/_xlfn.MAXIFS('Transmittal log'!$D$6:$D$505,'Transmittal log'!$G$6:$G$505,A247)),""))</f>
        <v/>
      </c>
      <c r="M247" s="18">
        <f>IF(A247="","",IFERROR(1/(1/_xlfn.MAXIFS('Transmittal log'!$H$6:$H$505,'Transmittal log'!$G$6:$G$505,A247)),""))</f>
        <v/>
      </c>
      <c r="N247" s="15">
        <f>IF(A247="","",COUNTIF('Transmittal log'!$G$6:$G$505,A247))</f>
        <v/>
      </c>
      <c r="O247" s="16" t="n"/>
      <c r="P247" s="16" t="n"/>
    </row>
    <row r="248">
      <c r="A248" s="15">
        <f>IF(F248="","",CLIENT&amp;"-BBM-"&amp;PROJ&amp;"-"&amp;B248&amp;"-"&amp;C248&amp;"-"&amp;D248&amp;"-"&amp;E248&amp;"-"&amp;TEXT(F248,"0000"))</f>
        <v/>
      </c>
      <c r="B248" s="16" t="n"/>
      <c r="C248" s="16" t="n"/>
      <c r="D248" s="16" t="n"/>
      <c r="E248" s="16" t="n"/>
      <c r="F248" s="16" t="n"/>
      <c r="G248" s="16" t="n"/>
      <c r="H248" s="16" t="n"/>
      <c r="I248" s="16" t="n"/>
      <c r="J248" s="16" t="n"/>
      <c r="K248" s="16" t="n"/>
      <c r="L248" s="17">
        <f>IF(A248="","",IFERROR(1/(1/_xlfn.MAXIFS('Transmittal log'!$D$6:$D$505,'Transmittal log'!$G$6:$G$505,A248)),""))</f>
        <v/>
      </c>
      <c r="M248" s="18">
        <f>IF(A248="","",IFERROR(1/(1/_xlfn.MAXIFS('Transmittal log'!$H$6:$H$505,'Transmittal log'!$G$6:$G$505,A248)),""))</f>
        <v/>
      </c>
      <c r="N248" s="15">
        <f>IF(A248="","",COUNTIF('Transmittal log'!$G$6:$G$505,A248))</f>
        <v/>
      </c>
      <c r="O248" s="16" t="n"/>
      <c r="P248" s="16" t="n"/>
    </row>
    <row r="249">
      <c r="A249" s="15">
        <f>IF(F249="","",CLIENT&amp;"-BBM-"&amp;PROJ&amp;"-"&amp;B249&amp;"-"&amp;C249&amp;"-"&amp;D249&amp;"-"&amp;E249&amp;"-"&amp;TEXT(F249,"0000"))</f>
        <v/>
      </c>
      <c r="B249" s="16" t="n"/>
      <c r="C249" s="16" t="n"/>
      <c r="D249" s="16" t="n"/>
      <c r="E249" s="16" t="n"/>
      <c r="F249" s="16" t="n"/>
      <c r="G249" s="16" t="n"/>
      <c r="H249" s="16" t="n"/>
      <c r="I249" s="16" t="n"/>
      <c r="J249" s="16" t="n"/>
      <c r="K249" s="16" t="n"/>
      <c r="L249" s="17">
        <f>IF(A249="","",IFERROR(1/(1/_xlfn.MAXIFS('Transmittal log'!$D$6:$D$505,'Transmittal log'!$G$6:$G$505,A249)),""))</f>
        <v/>
      </c>
      <c r="M249" s="18">
        <f>IF(A249="","",IFERROR(1/(1/_xlfn.MAXIFS('Transmittal log'!$H$6:$H$505,'Transmittal log'!$G$6:$G$505,A249)),""))</f>
        <v/>
      </c>
      <c r="N249" s="15">
        <f>IF(A249="","",COUNTIF('Transmittal log'!$G$6:$G$505,A249))</f>
        <v/>
      </c>
      <c r="O249" s="16" t="n"/>
      <c r="P249" s="16" t="n"/>
    </row>
    <row r="250">
      <c r="A250" s="15">
        <f>IF(F250="","",CLIENT&amp;"-BBM-"&amp;PROJ&amp;"-"&amp;B250&amp;"-"&amp;C250&amp;"-"&amp;D250&amp;"-"&amp;E250&amp;"-"&amp;TEXT(F250,"0000"))</f>
        <v/>
      </c>
      <c r="B250" s="16" t="n"/>
      <c r="C250" s="16" t="n"/>
      <c r="D250" s="16" t="n"/>
      <c r="E250" s="16" t="n"/>
      <c r="F250" s="16" t="n"/>
      <c r="G250" s="16" t="n"/>
      <c r="H250" s="16" t="n"/>
      <c r="I250" s="16" t="n"/>
      <c r="J250" s="16" t="n"/>
      <c r="K250" s="16" t="n"/>
      <c r="L250" s="17">
        <f>IF(A250="","",IFERROR(1/(1/_xlfn.MAXIFS('Transmittal log'!$D$6:$D$505,'Transmittal log'!$G$6:$G$505,A250)),""))</f>
        <v/>
      </c>
      <c r="M250" s="18">
        <f>IF(A250="","",IFERROR(1/(1/_xlfn.MAXIFS('Transmittal log'!$H$6:$H$505,'Transmittal log'!$G$6:$G$505,A250)),""))</f>
        <v/>
      </c>
      <c r="N250" s="15">
        <f>IF(A250="","",COUNTIF('Transmittal log'!$G$6:$G$505,A250))</f>
        <v/>
      </c>
      <c r="O250" s="16" t="n"/>
      <c r="P250" s="16" t="n"/>
    </row>
    <row r="251">
      <c r="A251" s="15">
        <f>IF(F251="","",CLIENT&amp;"-BBM-"&amp;PROJ&amp;"-"&amp;B251&amp;"-"&amp;C251&amp;"-"&amp;D251&amp;"-"&amp;E251&amp;"-"&amp;TEXT(F251,"0000"))</f>
        <v/>
      </c>
      <c r="B251" s="16" t="n"/>
      <c r="C251" s="16" t="n"/>
      <c r="D251" s="16" t="n"/>
      <c r="E251" s="16" t="n"/>
      <c r="F251" s="16" t="n"/>
      <c r="G251" s="16" t="n"/>
      <c r="H251" s="16" t="n"/>
      <c r="I251" s="16" t="n"/>
      <c r="J251" s="16" t="n"/>
      <c r="K251" s="16" t="n"/>
      <c r="L251" s="17">
        <f>IF(A251="","",IFERROR(1/(1/_xlfn.MAXIFS('Transmittal log'!$D$6:$D$505,'Transmittal log'!$G$6:$G$505,A251)),""))</f>
        <v/>
      </c>
      <c r="M251" s="18">
        <f>IF(A251="","",IFERROR(1/(1/_xlfn.MAXIFS('Transmittal log'!$H$6:$H$505,'Transmittal log'!$G$6:$G$505,A251)),""))</f>
        <v/>
      </c>
      <c r="N251" s="15">
        <f>IF(A251="","",COUNTIF('Transmittal log'!$G$6:$G$505,A251))</f>
        <v/>
      </c>
      <c r="O251" s="16" t="n"/>
      <c r="P251" s="16" t="n"/>
    </row>
    <row r="252">
      <c r="A252" s="15">
        <f>IF(F252="","",CLIENT&amp;"-BBM-"&amp;PROJ&amp;"-"&amp;B252&amp;"-"&amp;C252&amp;"-"&amp;D252&amp;"-"&amp;E252&amp;"-"&amp;TEXT(F252,"0000"))</f>
        <v/>
      </c>
      <c r="B252" s="16" t="n"/>
      <c r="C252" s="16" t="n"/>
      <c r="D252" s="16" t="n"/>
      <c r="E252" s="16" t="n"/>
      <c r="F252" s="16" t="n"/>
      <c r="G252" s="16" t="n"/>
      <c r="H252" s="16" t="n"/>
      <c r="I252" s="16" t="n"/>
      <c r="J252" s="16" t="n"/>
      <c r="K252" s="16" t="n"/>
      <c r="L252" s="17">
        <f>IF(A252="","",IFERROR(1/(1/_xlfn.MAXIFS('Transmittal log'!$D$6:$D$505,'Transmittal log'!$G$6:$G$505,A252)),""))</f>
        <v/>
      </c>
      <c r="M252" s="18">
        <f>IF(A252="","",IFERROR(1/(1/_xlfn.MAXIFS('Transmittal log'!$H$6:$H$505,'Transmittal log'!$G$6:$G$505,A252)),""))</f>
        <v/>
      </c>
      <c r="N252" s="15">
        <f>IF(A252="","",COUNTIF('Transmittal log'!$G$6:$G$505,A252))</f>
        <v/>
      </c>
      <c r="O252" s="16" t="n"/>
      <c r="P252" s="16" t="n"/>
    </row>
    <row r="253">
      <c r="A253" s="15">
        <f>IF(F253="","",CLIENT&amp;"-BBM-"&amp;PROJ&amp;"-"&amp;B253&amp;"-"&amp;C253&amp;"-"&amp;D253&amp;"-"&amp;E253&amp;"-"&amp;TEXT(F253,"0000"))</f>
        <v/>
      </c>
      <c r="B253" s="16" t="n"/>
      <c r="C253" s="16" t="n"/>
      <c r="D253" s="16" t="n"/>
      <c r="E253" s="16" t="n"/>
      <c r="F253" s="16" t="n"/>
      <c r="G253" s="16" t="n"/>
      <c r="H253" s="16" t="n"/>
      <c r="I253" s="16" t="n"/>
      <c r="J253" s="16" t="n"/>
      <c r="K253" s="16" t="n"/>
      <c r="L253" s="17">
        <f>IF(A253="","",IFERROR(1/(1/_xlfn.MAXIFS('Transmittal log'!$D$6:$D$505,'Transmittal log'!$G$6:$G$505,A253)),""))</f>
        <v/>
      </c>
      <c r="M253" s="18">
        <f>IF(A253="","",IFERROR(1/(1/_xlfn.MAXIFS('Transmittal log'!$H$6:$H$505,'Transmittal log'!$G$6:$G$505,A253)),""))</f>
        <v/>
      </c>
      <c r="N253" s="15">
        <f>IF(A253="","",COUNTIF('Transmittal log'!$G$6:$G$505,A253))</f>
        <v/>
      </c>
      <c r="O253" s="16" t="n"/>
      <c r="P253" s="16" t="n"/>
    </row>
    <row r="254">
      <c r="A254" s="15">
        <f>IF(F254="","",CLIENT&amp;"-BBM-"&amp;PROJ&amp;"-"&amp;B254&amp;"-"&amp;C254&amp;"-"&amp;D254&amp;"-"&amp;E254&amp;"-"&amp;TEXT(F254,"0000"))</f>
        <v/>
      </c>
      <c r="B254" s="16" t="n"/>
      <c r="C254" s="16" t="n"/>
      <c r="D254" s="16" t="n"/>
      <c r="E254" s="16" t="n"/>
      <c r="F254" s="16" t="n"/>
      <c r="G254" s="16" t="n"/>
      <c r="H254" s="16" t="n"/>
      <c r="I254" s="16" t="n"/>
      <c r="J254" s="16" t="n"/>
      <c r="K254" s="16" t="n"/>
      <c r="L254" s="17">
        <f>IF(A254="","",IFERROR(1/(1/_xlfn.MAXIFS('Transmittal log'!$D$6:$D$505,'Transmittal log'!$G$6:$G$505,A254)),""))</f>
        <v/>
      </c>
      <c r="M254" s="18">
        <f>IF(A254="","",IFERROR(1/(1/_xlfn.MAXIFS('Transmittal log'!$H$6:$H$505,'Transmittal log'!$G$6:$G$505,A254)),""))</f>
        <v/>
      </c>
      <c r="N254" s="15">
        <f>IF(A254="","",COUNTIF('Transmittal log'!$G$6:$G$505,A254))</f>
        <v/>
      </c>
      <c r="O254" s="16" t="n"/>
      <c r="P254" s="16" t="n"/>
    </row>
    <row r="255">
      <c r="A255" s="15">
        <f>IF(F255="","",CLIENT&amp;"-BBM-"&amp;PROJ&amp;"-"&amp;B255&amp;"-"&amp;C255&amp;"-"&amp;D255&amp;"-"&amp;E255&amp;"-"&amp;TEXT(F255,"0000"))</f>
        <v/>
      </c>
      <c r="B255" s="16" t="n"/>
      <c r="C255" s="16" t="n"/>
      <c r="D255" s="16" t="n"/>
      <c r="E255" s="16" t="n"/>
      <c r="F255" s="16" t="n"/>
      <c r="G255" s="16" t="n"/>
      <c r="H255" s="16" t="n"/>
      <c r="I255" s="16" t="n"/>
      <c r="J255" s="16" t="n"/>
      <c r="K255" s="16" t="n"/>
      <c r="L255" s="17">
        <f>IF(A255="","",IFERROR(1/(1/_xlfn.MAXIFS('Transmittal log'!$D$6:$D$505,'Transmittal log'!$G$6:$G$505,A255)),""))</f>
        <v/>
      </c>
      <c r="M255" s="18">
        <f>IF(A255="","",IFERROR(1/(1/_xlfn.MAXIFS('Transmittal log'!$H$6:$H$505,'Transmittal log'!$G$6:$G$505,A255)),""))</f>
        <v/>
      </c>
      <c r="N255" s="15">
        <f>IF(A255="","",COUNTIF('Transmittal log'!$G$6:$G$505,A255))</f>
        <v/>
      </c>
      <c r="O255" s="16" t="n"/>
      <c r="P255" s="16" t="n"/>
    </row>
    <row r="256">
      <c r="A256" s="15">
        <f>IF(F256="","",CLIENT&amp;"-BBM-"&amp;PROJ&amp;"-"&amp;B256&amp;"-"&amp;C256&amp;"-"&amp;D256&amp;"-"&amp;E256&amp;"-"&amp;TEXT(F256,"0000"))</f>
        <v/>
      </c>
      <c r="B256" s="16" t="n"/>
      <c r="C256" s="16" t="n"/>
      <c r="D256" s="16" t="n"/>
      <c r="E256" s="16" t="n"/>
      <c r="F256" s="16" t="n"/>
      <c r="G256" s="16" t="n"/>
      <c r="H256" s="16" t="n"/>
      <c r="I256" s="16" t="n"/>
      <c r="J256" s="16" t="n"/>
      <c r="K256" s="16" t="n"/>
      <c r="L256" s="17">
        <f>IF(A256="","",IFERROR(1/(1/_xlfn.MAXIFS('Transmittal log'!$D$6:$D$505,'Transmittal log'!$G$6:$G$505,A256)),""))</f>
        <v/>
      </c>
      <c r="M256" s="18">
        <f>IF(A256="","",IFERROR(1/(1/_xlfn.MAXIFS('Transmittal log'!$H$6:$H$505,'Transmittal log'!$G$6:$G$505,A256)),""))</f>
        <v/>
      </c>
      <c r="N256" s="15">
        <f>IF(A256="","",COUNTIF('Transmittal log'!$G$6:$G$505,A256))</f>
        <v/>
      </c>
      <c r="O256" s="16" t="n"/>
      <c r="P256" s="16" t="n"/>
    </row>
    <row r="257">
      <c r="A257" s="15">
        <f>IF(F257="","",CLIENT&amp;"-BBM-"&amp;PROJ&amp;"-"&amp;B257&amp;"-"&amp;C257&amp;"-"&amp;D257&amp;"-"&amp;E257&amp;"-"&amp;TEXT(F257,"0000"))</f>
        <v/>
      </c>
      <c r="B257" s="16" t="n"/>
      <c r="C257" s="16" t="n"/>
      <c r="D257" s="16" t="n"/>
      <c r="E257" s="16" t="n"/>
      <c r="F257" s="16" t="n"/>
      <c r="G257" s="16" t="n"/>
      <c r="H257" s="16" t="n"/>
      <c r="I257" s="16" t="n"/>
      <c r="J257" s="16" t="n"/>
      <c r="K257" s="16" t="n"/>
      <c r="L257" s="17">
        <f>IF(A257="","",IFERROR(1/(1/_xlfn.MAXIFS('Transmittal log'!$D$6:$D$505,'Transmittal log'!$G$6:$G$505,A257)),""))</f>
        <v/>
      </c>
      <c r="M257" s="18">
        <f>IF(A257="","",IFERROR(1/(1/_xlfn.MAXIFS('Transmittal log'!$H$6:$H$505,'Transmittal log'!$G$6:$G$505,A257)),""))</f>
        <v/>
      </c>
      <c r="N257" s="15">
        <f>IF(A257="","",COUNTIF('Transmittal log'!$G$6:$G$505,A257))</f>
        <v/>
      </c>
      <c r="O257" s="16" t="n"/>
      <c r="P257" s="16" t="n"/>
    </row>
    <row r="258">
      <c r="A258" s="15">
        <f>IF(F258="","",CLIENT&amp;"-BBM-"&amp;PROJ&amp;"-"&amp;B258&amp;"-"&amp;C258&amp;"-"&amp;D258&amp;"-"&amp;E258&amp;"-"&amp;TEXT(F258,"0000"))</f>
        <v/>
      </c>
      <c r="B258" s="16" t="n"/>
      <c r="C258" s="16" t="n"/>
      <c r="D258" s="16" t="n"/>
      <c r="E258" s="16" t="n"/>
      <c r="F258" s="16" t="n"/>
      <c r="G258" s="16" t="n"/>
      <c r="H258" s="16" t="n"/>
      <c r="I258" s="16" t="n"/>
      <c r="J258" s="16" t="n"/>
      <c r="K258" s="16" t="n"/>
      <c r="L258" s="17">
        <f>IF(A258="","",IFERROR(1/(1/_xlfn.MAXIFS('Transmittal log'!$D$6:$D$505,'Transmittal log'!$G$6:$G$505,A258)),""))</f>
        <v/>
      </c>
      <c r="M258" s="18">
        <f>IF(A258="","",IFERROR(1/(1/_xlfn.MAXIFS('Transmittal log'!$H$6:$H$505,'Transmittal log'!$G$6:$G$505,A258)),""))</f>
        <v/>
      </c>
      <c r="N258" s="15">
        <f>IF(A258="","",COUNTIF('Transmittal log'!$G$6:$G$505,A258))</f>
        <v/>
      </c>
      <c r="O258" s="16" t="n"/>
      <c r="P258" s="16" t="n"/>
    </row>
    <row r="259">
      <c r="A259" s="15">
        <f>IF(F259="","",CLIENT&amp;"-BBM-"&amp;PROJ&amp;"-"&amp;B259&amp;"-"&amp;C259&amp;"-"&amp;D259&amp;"-"&amp;E259&amp;"-"&amp;TEXT(F259,"0000"))</f>
        <v/>
      </c>
      <c r="B259" s="16" t="n"/>
      <c r="C259" s="16" t="n"/>
      <c r="D259" s="16" t="n"/>
      <c r="E259" s="16" t="n"/>
      <c r="F259" s="16" t="n"/>
      <c r="G259" s="16" t="n"/>
      <c r="H259" s="16" t="n"/>
      <c r="I259" s="16" t="n"/>
      <c r="J259" s="16" t="n"/>
      <c r="K259" s="16" t="n"/>
      <c r="L259" s="17">
        <f>IF(A259="","",IFERROR(1/(1/_xlfn.MAXIFS('Transmittal log'!$D$6:$D$505,'Transmittal log'!$G$6:$G$505,A259)),""))</f>
        <v/>
      </c>
      <c r="M259" s="18">
        <f>IF(A259="","",IFERROR(1/(1/_xlfn.MAXIFS('Transmittal log'!$H$6:$H$505,'Transmittal log'!$G$6:$G$505,A259)),""))</f>
        <v/>
      </c>
      <c r="N259" s="15">
        <f>IF(A259="","",COUNTIF('Transmittal log'!$G$6:$G$505,A259))</f>
        <v/>
      </c>
      <c r="O259" s="16" t="n"/>
      <c r="P259" s="16" t="n"/>
    </row>
    <row r="260">
      <c r="A260" s="15">
        <f>IF(F260="","",CLIENT&amp;"-BBM-"&amp;PROJ&amp;"-"&amp;B260&amp;"-"&amp;C260&amp;"-"&amp;D260&amp;"-"&amp;E260&amp;"-"&amp;TEXT(F260,"0000"))</f>
        <v/>
      </c>
      <c r="B260" s="16" t="n"/>
      <c r="C260" s="16" t="n"/>
      <c r="D260" s="16" t="n"/>
      <c r="E260" s="16" t="n"/>
      <c r="F260" s="16" t="n"/>
      <c r="G260" s="16" t="n"/>
      <c r="H260" s="16" t="n"/>
      <c r="I260" s="16" t="n"/>
      <c r="J260" s="16" t="n"/>
      <c r="K260" s="16" t="n"/>
      <c r="L260" s="17">
        <f>IF(A260="","",IFERROR(1/(1/_xlfn.MAXIFS('Transmittal log'!$D$6:$D$505,'Transmittal log'!$G$6:$G$505,A260)),""))</f>
        <v/>
      </c>
      <c r="M260" s="18">
        <f>IF(A260="","",IFERROR(1/(1/_xlfn.MAXIFS('Transmittal log'!$H$6:$H$505,'Transmittal log'!$G$6:$G$505,A260)),""))</f>
        <v/>
      </c>
      <c r="N260" s="15">
        <f>IF(A260="","",COUNTIF('Transmittal log'!$G$6:$G$505,A260))</f>
        <v/>
      </c>
      <c r="O260" s="16" t="n"/>
      <c r="P260" s="16" t="n"/>
    </row>
    <row r="261">
      <c r="A261" s="15">
        <f>IF(F261="","",CLIENT&amp;"-BBM-"&amp;PROJ&amp;"-"&amp;B261&amp;"-"&amp;C261&amp;"-"&amp;D261&amp;"-"&amp;E261&amp;"-"&amp;TEXT(F261,"0000"))</f>
        <v/>
      </c>
      <c r="B261" s="16" t="n"/>
      <c r="C261" s="16" t="n"/>
      <c r="D261" s="16" t="n"/>
      <c r="E261" s="16" t="n"/>
      <c r="F261" s="16" t="n"/>
      <c r="G261" s="16" t="n"/>
      <c r="H261" s="16" t="n"/>
      <c r="I261" s="16" t="n"/>
      <c r="J261" s="16" t="n"/>
      <c r="K261" s="16" t="n"/>
      <c r="L261" s="17">
        <f>IF(A261="","",IFERROR(1/(1/_xlfn.MAXIFS('Transmittal log'!$D$6:$D$505,'Transmittal log'!$G$6:$G$505,A261)),""))</f>
        <v/>
      </c>
      <c r="M261" s="18">
        <f>IF(A261="","",IFERROR(1/(1/_xlfn.MAXIFS('Transmittal log'!$H$6:$H$505,'Transmittal log'!$G$6:$G$505,A261)),""))</f>
        <v/>
      </c>
      <c r="N261" s="15">
        <f>IF(A261="","",COUNTIF('Transmittal log'!$G$6:$G$505,A261))</f>
        <v/>
      </c>
      <c r="O261" s="16" t="n"/>
      <c r="P261" s="16" t="n"/>
    </row>
    <row r="262">
      <c r="A262" s="15">
        <f>IF(F262="","",CLIENT&amp;"-BBM-"&amp;PROJ&amp;"-"&amp;B262&amp;"-"&amp;C262&amp;"-"&amp;D262&amp;"-"&amp;E262&amp;"-"&amp;TEXT(F262,"0000"))</f>
        <v/>
      </c>
      <c r="B262" s="16" t="n"/>
      <c r="C262" s="16" t="n"/>
      <c r="D262" s="16" t="n"/>
      <c r="E262" s="16" t="n"/>
      <c r="F262" s="16" t="n"/>
      <c r="G262" s="16" t="n"/>
      <c r="H262" s="16" t="n"/>
      <c r="I262" s="16" t="n"/>
      <c r="J262" s="16" t="n"/>
      <c r="K262" s="16" t="n"/>
      <c r="L262" s="17">
        <f>IF(A262="","",IFERROR(1/(1/_xlfn.MAXIFS('Transmittal log'!$D$6:$D$505,'Transmittal log'!$G$6:$G$505,A262)),""))</f>
        <v/>
      </c>
      <c r="M262" s="18">
        <f>IF(A262="","",IFERROR(1/(1/_xlfn.MAXIFS('Transmittal log'!$H$6:$H$505,'Transmittal log'!$G$6:$G$505,A262)),""))</f>
        <v/>
      </c>
      <c r="N262" s="15">
        <f>IF(A262="","",COUNTIF('Transmittal log'!$G$6:$G$505,A262))</f>
        <v/>
      </c>
      <c r="O262" s="16" t="n"/>
      <c r="P262" s="16" t="n"/>
    </row>
    <row r="263">
      <c r="A263" s="15">
        <f>IF(F263="","",CLIENT&amp;"-BBM-"&amp;PROJ&amp;"-"&amp;B263&amp;"-"&amp;C263&amp;"-"&amp;D263&amp;"-"&amp;E263&amp;"-"&amp;TEXT(F263,"0000"))</f>
        <v/>
      </c>
      <c r="B263" s="16" t="n"/>
      <c r="C263" s="16" t="n"/>
      <c r="D263" s="16" t="n"/>
      <c r="E263" s="16" t="n"/>
      <c r="F263" s="16" t="n"/>
      <c r="G263" s="16" t="n"/>
      <c r="H263" s="16" t="n"/>
      <c r="I263" s="16" t="n"/>
      <c r="J263" s="16" t="n"/>
      <c r="K263" s="16" t="n"/>
      <c r="L263" s="17">
        <f>IF(A263="","",IFERROR(1/(1/_xlfn.MAXIFS('Transmittal log'!$D$6:$D$505,'Transmittal log'!$G$6:$G$505,A263)),""))</f>
        <v/>
      </c>
      <c r="M263" s="18">
        <f>IF(A263="","",IFERROR(1/(1/_xlfn.MAXIFS('Transmittal log'!$H$6:$H$505,'Transmittal log'!$G$6:$G$505,A263)),""))</f>
        <v/>
      </c>
      <c r="N263" s="15">
        <f>IF(A263="","",COUNTIF('Transmittal log'!$G$6:$G$505,A263))</f>
        <v/>
      </c>
      <c r="O263" s="16" t="n"/>
      <c r="P263" s="16" t="n"/>
    </row>
    <row r="264">
      <c r="A264" s="15">
        <f>IF(F264="","",CLIENT&amp;"-BBM-"&amp;PROJ&amp;"-"&amp;B264&amp;"-"&amp;C264&amp;"-"&amp;D264&amp;"-"&amp;E264&amp;"-"&amp;TEXT(F264,"0000"))</f>
        <v/>
      </c>
      <c r="B264" s="16" t="n"/>
      <c r="C264" s="16" t="n"/>
      <c r="D264" s="16" t="n"/>
      <c r="E264" s="16" t="n"/>
      <c r="F264" s="16" t="n"/>
      <c r="G264" s="16" t="n"/>
      <c r="H264" s="16" t="n"/>
      <c r="I264" s="16" t="n"/>
      <c r="J264" s="16" t="n"/>
      <c r="K264" s="16" t="n"/>
      <c r="L264" s="17">
        <f>IF(A264="","",IFERROR(1/(1/_xlfn.MAXIFS('Transmittal log'!$D$6:$D$505,'Transmittal log'!$G$6:$G$505,A264)),""))</f>
        <v/>
      </c>
      <c r="M264" s="18">
        <f>IF(A264="","",IFERROR(1/(1/_xlfn.MAXIFS('Transmittal log'!$H$6:$H$505,'Transmittal log'!$G$6:$G$505,A264)),""))</f>
        <v/>
      </c>
      <c r="N264" s="15">
        <f>IF(A264="","",COUNTIF('Transmittal log'!$G$6:$G$505,A264))</f>
        <v/>
      </c>
      <c r="O264" s="16" t="n"/>
      <c r="P264" s="16" t="n"/>
    </row>
    <row r="265">
      <c r="A265" s="15">
        <f>IF(F265="","",CLIENT&amp;"-BBM-"&amp;PROJ&amp;"-"&amp;B265&amp;"-"&amp;C265&amp;"-"&amp;D265&amp;"-"&amp;E265&amp;"-"&amp;TEXT(F265,"0000"))</f>
        <v/>
      </c>
      <c r="B265" s="16" t="n"/>
      <c r="C265" s="16" t="n"/>
      <c r="D265" s="16" t="n"/>
      <c r="E265" s="16" t="n"/>
      <c r="F265" s="16" t="n"/>
      <c r="G265" s="16" t="n"/>
      <c r="H265" s="16" t="n"/>
      <c r="I265" s="16" t="n"/>
      <c r="J265" s="16" t="n"/>
      <c r="K265" s="16" t="n"/>
      <c r="L265" s="17">
        <f>IF(A265="","",IFERROR(1/(1/_xlfn.MAXIFS('Transmittal log'!$D$6:$D$505,'Transmittal log'!$G$6:$G$505,A265)),""))</f>
        <v/>
      </c>
      <c r="M265" s="18">
        <f>IF(A265="","",IFERROR(1/(1/_xlfn.MAXIFS('Transmittal log'!$H$6:$H$505,'Transmittal log'!$G$6:$G$505,A265)),""))</f>
        <v/>
      </c>
      <c r="N265" s="15">
        <f>IF(A265="","",COUNTIF('Transmittal log'!$G$6:$G$505,A265))</f>
        <v/>
      </c>
      <c r="O265" s="16" t="n"/>
      <c r="P265" s="16" t="n"/>
    </row>
    <row r="266">
      <c r="A266" s="15">
        <f>IF(F266="","",CLIENT&amp;"-BBM-"&amp;PROJ&amp;"-"&amp;B266&amp;"-"&amp;C266&amp;"-"&amp;D266&amp;"-"&amp;E266&amp;"-"&amp;TEXT(F266,"0000"))</f>
        <v/>
      </c>
      <c r="B266" s="16" t="n"/>
      <c r="C266" s="16" t="n"/>
      <c r="D266" s="16" t="n"/>
      <c r="E266" s="16" t="n"/>
      <c r="F266" s="16" t="n"/>
      <c r="G266" s="16" t="n"/>
      <c r="H266" s="16" t="n"/>
      <c r="I266" s="16" t="n"/>
      <c r="J266" s="16" t="n"/>
      <c r="K266" s="16" t="n"/>
      <c r="L266" s="17">
        <f>IF(A266="","",IFERROR(1/(1/_xlfn.MAXIFS('Transmittal log'!$D$6:$D$505,'Transmittal log'!$G$6:$G$505,A266)),""))</f>
        <v/>
      </c>
      <c r="M266" s="18">
        <f>IF(A266="","",IFERROR(1/(1/_xlfn.MAXIFS('Transmittal log'!$H$6:$H$505,'Transmittal log'!$G$6:$G$505,A266)),""))</f>
        <v/>
      </c>
      <c r="N266" s="15">
        <f>IF(A266="","",COUNTIF('Transmittal log'!$G$6:$G$505,A266))</f>
        <v/>
      </c>
      <c r="O266" s="16" t="n"/>
      <c r="P266" s="16" t="n"/>
    </row>
    <row r="267">
      <c r="A267" s="15">
        <f>IF(F267="","",CLIENT&amp;"-BBM-"&amp;PROJ&amp;"-"&amp;B267&amp;"-"&amp;C267&amp;"-"&amp;D267&amp;"-"&amp;E267&amp;"-"&amp;TEXT(F267,"0000"))</f>
        <v/>
      </c>
      <c r="B267" s="16" t="n"/>
      <c r="C267" s="16" t="n"/>
      <c r="D267" s="16" t="n"/>
      <c r="E267" s="16" t="n"/>
      <c r="F267" s="16" t="n"/>
      <c r="G267" s="16" t="n"/>
      <c r="H267" s="16" t="n"/>
      <c r="I267" s="16" t="n"/>
      <c r="J267" s="16" t="n"/>
      <c r="K267" s="16" t="n"/>
      <c r="L267" s="17">
        <f>IF(A267="","",IFERROR(1/(1/_xlfn.MAXIFS('Transmittal log'!$D$6:$D$505,'Transmittal log'!$G$6:$G$505,A267)),""))</f>
        <v/>
      </c>
      <c r="M267" s="18">
        <f>IF(A267="","",IFERROR(1/(1/_xlfn.MAXIFS('Transmittal log'!$H$6:$H$505,'Transmittal log'!$G$6:$G$505,A267)),""))</f>
        <v/>
      </c>
      <c r="N267" s="15">
        <f>IF(A267="","",COUNTIF('Transmittal log'!$G$6:$G$505,A267))</f>
        <v/>
      </c>
      <c r="O267" s="16" t="n"/>
      <c r="P267" s="16" t="n"/>
    </row>
    <row r="268">
      <c r="A268" s="15">
        <f>IF(F268="","",CLIENT&amp;"-BBM-"&amp;PROJ&amp;"-"&amp;B268&amp;"-"&amp;C268&amp;"-"&amp;D268&amp;"-"&amp;E268&amp;"-"&amp;TEXT(F268,"0000"))</f>
        <v/>
      </c>
      <c r="B268" s="16" t="n"/>
      <c r="C268" s="16" t="n"/>
      <c r="D268" s="16" t="n"/>
      <c r="E268" s="16" t="n"/>
      <c r="F268" s="16" t="n"/>
      <c r="G268" s="16" t="n"/>
      <c r="H268" s="16" t="n"/>
      <c r="I268" s="16" t="n"/>
      <c r="J268" s="16" t="n"/>
      <c r="K268" s="16" t="n"/>
      <c r="L268" s="17">
        <f>IF(A268="","",IFERROR(1/(1/_xlfn.MAXIFS('Transmittal log'!$D$6:$D$505,'Transmittal log'!$G$6:$G$505,A268)),""))</f>
        <v/>
      </c>
      <c r="M268" s="18">
        <f>IF(A268="","",IFERROR(1/(1/_xlfn.MAXIFS('Transmittal log'!$H$6:$H$505,'Transmittal log'!$G$6:$G$505,A268)),""))</f>
        <v/>
      </c>
      <c r="N268" s="15">
        <f>IF(A268="","",COUNTIF('Transmittal log'!$G$6:$G$505,A268))</f>
        <v/>
      </c>
      <c r="O268" s="16" t="n"/>
      <c r="P268" s="16" t="n"/>
    </row>
    <row r="269">
      <c r="A269" s="15">
        <f>IF(F269="","",CLIENT&amp;"-BBM-"&amp;PROJ&amp;"-"&amp;B269&amp;"-"&amp;C269&amp;"-"&amp;D269&amp;"-"&amp;E269&amp;"-"&amp;TEXT(F269,"0000"))</f>
        <v/>
      </c>
      <c r="B269" s="16" t="n"/>
      <c r="C269" s="16" t="n"/>
      <c r="D269" s="16" t="n"/>
      <c r="E269" s="16" t="n"/>
      <c r="F269" s="16" t="n"/>
      <c r="G269" s="16" t="n"/>
      <c r="H269" s="16" t="n"/>
      <c r="I269" s="16" t="n"/>
      <c r="J269" s="16" t="n"/>
      <c r="K269" s="16" t="n"/>
      <c r="L269" s="17">
        <f>IF(A269="","",IFERROR(1/(1/_xlfn.MAXIFS('Transmittal log'!$D$6:$D$505,'Transmittal log'!$G$6:$G$505,A269)),""))</f>
        <v/>
      </c>
      <c r="M269" s="18">
        <f>IF(A269="","",IFERROR(1/(1/_xlfn.MAXIFS('Transmittal log'!$H$6:$H$505,'Transmittal log'!$G$6:$G$505,A269)),""))</f>
        <v/>
      </c>
      <c r="N269" s="15">
        <f>IF(A269="","",COUNTIF('Transmittal log'!$G$6:$G$505,A269))</f>
        <v/>
      </c>
      <c r="O269" s="16" t="n"/>
      <c r="P269" s="16" t="n"/>
    </row>
    <row r="270">
      <c r="A270" s="15">
        <f>IF(F270="","",CLIENT&amp;"-BBM-"&amp;PROJ&amp;"-"&amp;B270&amp;"-"&amp;C270&amp;"-"&amp;D270&amp;"-"&amp;E270&amp;"-"&amp;TEXT(F270,"0000"))</f>
        <v/>
      </c>
      <c r="B270" s="16" t="n"/>
      <c r="C270" s="16" t="n"/>
      <c r="D270" s="16" t="n"/>
      <c r="E270" s="16" t="n"/>
      <c r="F270" s="16" t="n"/>
      <c r="G270" s="16" t="n"/>
      <c r="H270" s="16" t="n"/>
      <c r="I270" s="16" t="n"/>
      <c r="J270" s="16" t="n"/>
      <c r="K270" s="16" t="n"/>
      <c r="L270" s="17">
        <f>IF(A270="","",IFERROR(1/(1/_xlfn.MAXIFS('Transmittal log'!$D$6:$D$505,'Transmittal log'!$G$6:$G$505,A270)),""))</f>
        <v/>
      </c>
      <c r="M270" s="18">
        <f>IF(A270="","",IFERROR(1/(1/_xlfn.MAXIFS('Transmittal log'!$H$6:$H$505,'Transmittal log'!$G$6:$G$505,A270)),""))</f>
        <v/>
      </c>
      <c r="N270" s="15">
        <f>IF(A270="","",COUNTIF('Transmittal log'!$G$6:$G$505,A270))</f>
        <v/>
      </c>
      <c r="O270" s="16" t="n"/>
      <c r="P270" s="16" t="n"/>
    </row>
    <row r="271">
      <c r="A271" s="15">
        <f>IF(F271="","",CLIENT&amp;"-BBM-"&amp;PROJ&amp;"-"&amp;B271&amp;"-"&amp;C271&amp;"-"&amp;D271&amp;"-"&amp;E271&amp;"-"&amp;TEXT(F271,"0000"))</f>
        <v/>
      </c>
      <c r="B271" s="16" t="n"/>
      <c r="C271" s="16" t="n"/>
      <c r="D271" s="16" t="n"/>
      <c r="E271" s="16" t="n"/>
      <c r="F271" s="16" t="n"/>
      <c r="G271" s="16" t="n"/>
      <c r="H271" s="16" t="n"/>
      <c r="I271" s="16" t="n"/>
      <c r="J271" s="16" t="n"/>
      <c r="K271" s="16" t="n"/>
      <c r="L271" s="17">
        <f>IF(A271="","",IFERROR(1/(1/_xlfn.MAXIFS('Transmittal log'!$D$6:$D$505,'Transmittal log'!$G$6:$G$505,A271)),""))</f>
        <v/>
      </c>
      <c r="M271" s="18">
        <f>IF(A271="","",IFERROR(1/(1/_xlfn.MAXIFS('Transmittal log'!$H$6:$H$505,'Transmittal log'!$G$6:$G$505,A271)),""))</f>
        <v/>
      </c>
      <c r="N271" s="15">
        <f>IF(A271="","",COUNTIF('Transmittal log'!$G$6:$G$505,A271))</f>
        <v/>
      </c>
      <c r="O271" s="16" t="n"/>
      <c r="P271" s="16" t="n"/>
    </row>
    <row r="272">
      <c r="A272" s="15">
        <f>IF(F272="","",CLIENT&amp;"-BBM-"&amp;PROJ&amp;"-"&amp;B272&amp;"-"&amp;C272&amp;"-"&amp;D272&amp;"-"&amp;E272&amp;"-"&amp;TEXT(F272,"0000"))</f>
        <v/>
      </c>
      <c r="B272" s="16" t="n"/>
      <c r="C272" s="16" t="n"/>
      <c r="D272" s="16" t="n"/>
      <c r="E272" s="16" t="n"/>
      <c r="F272" s="16" t="n"/>
      <c r="G272" s="16" t="n"/>
      <c r="H272" s="16" t="n"/>
      <c r="I272" s="16" t="n"/>
      <c r="J272" s="16" t="n"/>
      <c r="K272" s="16" t="n"/>
      <c r="L272" s="17">
        <f>IF(A272="","",IFERROR(1/(1/_xlfn.MAXIFS('Transmittal log'!$D$6:$D$505,'Transmittal log'!$G$6:$G$505,A272)),""))</f>
        <v/>
      </c>
      <c r="M272" s="18">
        <f>IF(A272="","",IFERROR(1/(1/_xlfn.MAXIFS('Transmittal log'!$H$6:$H$505,'Transmittal log'!$G$6:$G$505,A272)),""))</f>
        <v/>
      </c>
      <c r="N272" s="15">
        <f>IF(A272="","",COUNTIF('Transmittal log'!$G$6:$G$505,A272))</f>
        <v/>
      </c>
      <c r="O272" s="16" t="n"/>
      <c r="P272" s="16" t="n"/>
    </row>
    <row r="273">
      <c r="A273" s="15">
        <f>IF(F273="","",CLIENT&amp;"-BBM-"&amp;PROJ&amp;"-"&amp;B273&amp;"-"&amp;C273&amp;"-"&amp;D273&amp;"-"&amp;E273&amp;"-"&amp;TEXT(F273,"0000"))</f>
        <v/>
      </c>
      <c r="B273" s="16" t="n"/>
      <c r="C273" s="16" t="n"/>
      <c r="D273" s="16" t="n"/>
      <c r="E273" s="16" t="n"/>
      <c r="F273" s="16" t="n"/>
      <c r="G273" s="16" t="n"/>
      <c r="H273" s="16" t="n"/>
      <c r="I273" s="16" t="n"/>
      <c r="J273" s="16" t="n"/>
      <c r="K273" s="16" t="n"/>
      <c r="L273" s="17">
        <f>IF(A273="","",IFERROR(1/(1/_xlfn.MAXIFS('Transmittal log'!$D$6:$D$505,'Transmittal log'!$G$6:$G$505,A273)),""))</f>
        <v/>
      </c>
      <c r="M273" s="18">
        <f>IF(A273="","",IFERROR(1/(1/_xlfn.MAXIFS('Transmittal log'!$H$6:$H$505,'Transmittal log'!$G$6:$G$505,A273)),""))</f>
        <v/>
      </c>
      <c r="N273" s="15">
        <f>IF(A273="","",COUNTIF('Transmittal log'!$G$6:$G$505,A273))</f>
        <v/>
      </c>
      <c r="O273" s="16" t="n"/>
      <c r="P273" s="16" t="n"/>
    </row>
    <row r="274">
      <c r="A274" s="15">
        <f>IF(F274="","",CLIENT&amp;"-BBM-"&amp;PROJ&amp;"-"&amp;B274&amp;"-"&amp;C274&amp;"-"&amp;D274&amp;"-"&amp;E274&amp;"-"&amp;TEXT(F274,"0000"))</f>
        <v/>
      </c>
      <c r="B274" s="16" t="n"/>
      <c r="C274" s="16" t="n"/>
      <c r="D274" s="16" t="n"/>
      <c r="E274" s="16" t="n"/>
      <c r="F274" s="16" t="n"/>
      <c r="G274" s="16" t="n"/>
      <c r="H274" s="16" t="n"/>
      <c r="I274" s="16" t="n"/>
      <c r="J274" s="16" t="n"/>
      <c r="K274" s="16" t="n"/>
      <c r="L274" s="17">
        <f>IF(A274="","",IFERROR(1/(1/_xlfn.MAXIFS('Transmittal log'!$D$6:$D$505,'Transmittal log'!$G$6:$G$505,A274)),""))</f>
        <v/>
      </c>
      <c r="M274" s="18">
        <f>IF(A274="","",IFERROR(1/(1/_xlfn.MAXIFS('Transmittal log'!$H$6:$H$505,'Transmittal log'!$G$6:$G$505,A274)),""))</f>
        <v/>
      </c>
      <c r="N274" s="15">
        <f>IF(A274="","",COUNTIF('Transmittal log'!$G$6:$G$505,A274))</f>
        <v/>
      </c>
      <c r="O274" s="16" t="n"/>
      <c r="P274" s="16" t="n"/>
    </row>
    <row r="275">
      <c r="A275" s="15">
        <f>IF(F275="","",CLIENT&amp;"-BBM-"&amp;PROJ&amp;"-"&amp;B275&amp;"-"&amp;C275&amp;"-"&amp;D275&amp;"-"&amp;E275&amp;"-"&amp;TEXT(F275,"0000"))</f>
        <v/>
      </c>
      <c r="B275" s="16" t="n"/>
      <c r="C275" s="16" t="n"/>
      <c r="D275" s="16" t="n"/>
      <c r="E275" s="16" t="n"/>
      <c r="F275" s="16" t="n"/>
      <c r="G275" s="16" t="n"/>
      <c r="H275" s="16" t="n"/>
      <c r="I275" s="16" t="n"/>
      <c r="J275" s="16" t="n"/>
      <c r="K275" s="16" t="n"/>
      <c r="L275" s="17">
        <f>IF(A275="","",IFERROR(1/(1/_xlfn.MAXIFS('Transmittal log'!$D$6:$D$505,'Transmittal log'!$G$6:$G$505,A275)),""))</f>
        <v/>
      </c>
      <c r="M275" s="18">
        <f>IF(A275="","",IFERROR(1/(1/_xlfn.MAXIFS('Transmittal log'!$H$6:$H$505,'Transmittal log'!$G$6:$G$505,A275)),""))</f>
        <v/>
      </c>
      <c r="N275" s="15">
        <f>IF(A275="","",COUNTIF('Transmittal log'!$G$6:$G$505,A275))</f>
        <v/>
      </c>
      <c r="O275" s="16" t="n"/>
      <c r="P275" s="16" t="n"/>
    </row>
    <row r="276">
      <c r="A276" s="15">
        <f>IF(F276="","",CLIENT&amp;"-BBM-"&amp;PROJ&amp;"-"&amp;B276&amp;"-"&amp;C276&amp;"-"&amp;D276&amp;"-"&amp;E276&amp;"-"&amp;TEXT(F276,"0000"))</f>
        <v/>
      </c>
      <c r="B276" s="16" t="n"/>
      <c r="C276" s="16" t="n"/>
      <c r="D276" s="16" t="n"/>
      <c r="E276" s="16" t="n"/>
      <c r="F276" s="16" t="n"/>
      <c r="G276" s="16" t="n"/>
      <c r="H276" s="16" t="n"/>
      <c r="I276" s="16" t="n"/>
      <c r="J276" s="16" t="n"/>
      <c r="K276" s="16" t="n"/>
      <c r="L276" s="17">
        <f>IF(A276="","",IFERROR(1/(1/_xlfn.MAXIFS('Transmittal log'!$D$6:$D$505,'Transmittal log'!$G$6:$G$505,A276)),""))</f>
        <v/>
      </c>
      <c r="M276" s="18">
        <f>IF(A276="","",IFERROR(1/(1/_xlfn.MAXIFS('Transmittal log'!$H$6:$H$505,'Transmittal log'!$G$6:$G$505,A276)),""))</f>
        <v/>
      </c>
      <c r="N276" s="15">
        <f>IF(A276="","",COUNTIF('Transmittal log'!$G$6:$G$505,A276))</f>
        <v/>
      </c>
      <c r="O276" s="16" t="n"/>
      <c r="P276" s="16" t="n"/>
    </row>
    <row r="277">
      <c r="A277" s="15">
        <f>IF(F277="","",CLIENT&amp;"-BBM-"&amp;PROJ&amp;"-"&amp;B277&amp;"-"&amp;C277&amp;"-"&amp;D277&amp;"-"&amp;E277&amp;"-"&amp;TEXT(F277,"0000"))</f>
        <v/>
      </c>
      <c r="B277" s="16" t="n"/>
      <c r="C277" s="16" t="n"/>
      <c r="D277" s="16" t="n"/>
      <c r="E277" s="16" t="n"/>
      <c r="F277" s="16" t="n"/>
      <c r="G277" s="16" t="n"/>
      <c r="H277" s="16" t="n"/>
      <c r="I277" s="16" t="n"/>
      <c r="J277" s="16" t="n"/>
      <c r="K277" s="16" t="n"/>
      <c r="L277" s="17">
        <f>IF(A277="","",IFERROR(1/(1/_xlfn.MAXIFS('Transmittal log'!$D$6:$D$505,'Transmittal log'!$G$6:$G$505,A277)),""))</f>
        <v/>
      </c>
      <c r="M277" s="18">
        <f>IF(A277="","",IFERROR(1/(1/_xlfn.MAXIFS('Transmittal log'!$H$6:$H$505,'Transmittal log'!$G$6:$G$505,A277)),""))</f>
        <v/>
      </c>
      <c r="N277" s="15">
        <f>IF(A277="","",COUNTIF('Transmittal log'!$G$6:$G$505,A277))</f>
        <v/>
      </c>
      <c r="O277" s="16" t="n"/>
      <c r="P277" s="16" t="n"/>
    </row>
    <row r="278">
      <c r="A278" s="15">
        <f>IF(F278="","",CLIENT&amp;"-BBM-"&amp;PROJ&amp;"-"&amp;B278&amp;"-"&amp;C278&amp;"-"&amp;D278&amp;"-"&amp;E278&amp;"-"&amp;TEXT(F278,"0000"))</f>
        <v/>
      </c>
      <c r="B278" s="16" t="n"/>
      <c r="C278" s="16" t="n"/>
      <c r="D278" s="16" t="n"/>
      <c r="E278" s="16" t="n"/>
      <c r="F278" s="16" t="n"/>
      <c r="G278" s="16" t="n"/>
      <c r="H278" s="16" t="n"/>
      <c r="I278" s="16" t="n"/>
      <c r="J278" s="16" t="n"/>
      <c r="K278" s="16" t="n"/>
      <c r="L278" s="17">
        <f>IF(A278="","",IFERROR(1/(1/_xlfn.MAXIFS('Transmittal log'!$D$6:$D$505,'Transmittal log'!$G$6:$G$505,A278)),""))</f>
        <v/>
      </c>
      <c r="M278" s="18">
        <f>IF(A278="","",IFERROR(1/(1/_xlfn.MAXIFS('Transmittal log'!$H$6:$H$505,'Transmittal log'!$G$6:$G$505,A278)),""))</f>
        <v/>
      </c>
      <c r="N278" s="15">
        <f>IF(A278="","",COUNTIF('Transmittal log'!$G$6:$G$505,A278))</f>
        <v/>
      </c>
      <c r="O278" s="16" t="n"/>
      <c r="P278" s="16" t="n"/>
    </row>
    <row r="279">
      <c r="A279" s="15">
        <f>IF(F279="","",CLIENT&amp;"-BBM-"&amp;PROJ&amp;"-"&amp;B279&amp;"-"&amp;C279&amp;"-"&amp;D279&amp;"-"&amp;E279&amp;"-"&amp;TEXT(F279,"0000"))</f>
        <v/>
      </c>
      <c r="B279" s="16" t="n"/>
      <c r="C279" s="16" t="n"/>
      <c r="D279" s="16" t="n"/>
      <c r="E279" s="16" t="n"/>
      <c r="F279" s="16" t="n"/>
      <c r="G279" s="16" t="n"/>
      <c r="H279" s="16" t="n"/>
      <c r="I279" s="16" t="n"/>
      <c r="J279" s="16" t="n"/>
      <c r="K279" s="16" t="n"/>
      <c r="L279" s="17">
        <f>IF(A279="","",IFERROR(1/(1/_xlfn.MAXIFS('Transmittal log'!$D$6:$D$505,'Transmittal log'!$G$6:$G$505,A279)),""))</f>
        <v/>
      </c>
      <c r="M279" s="18">
        <f>IF(A279="","",IFERROR(1/(1/_xlfn.MAXIFS('Transmittal log'!$H$6:$H$505,'Transmittal log'!$G$6:$G$505,A279)),""))</f>
        <v/>
      </c>
      <c r="N279" s="15">
        <f>IF(A279="","",COUNTIF('Transmittal log'!$G$6:$G$505,A279))</f>
        <v/>
      </c>
      <c r="O279" s="16" t="n"/>
      <c r="P279" s="16" t="n"/>
    </row>
    <row r="280">
      <c r="A280" s="15">
        <f>IF(F280="","",CLIENT&amp;"-BBM-"&amp;PROJ&amp;"-"&amp;B280&amp;"-"&amp;C280&amp;"-"&amp;D280&amp;"-"&amp;E280&amp;"-"&amp;TEXT(F280,"0000"))</f>
        <v/>
      </c>
      <c r="B280" s="16" t="n"/>
      <c r="C280" s="16" t="n"/>
      <c r="D280" s="16" t="n"/>
      <c r="E280" s="16" t="n"/>
      <c r="F280" s="16" t="n"/>
      <c r="G280" s="16" t="n"/>
      <c r="H280" s="16" t="n"/>
      <c r="I280" s="16" t="n"/>
      <c r="J280" s="16" t="n"/>
      <c r="K280" s="16" t="n"/>
      <c r="L280" s="17">
        <f>IF(A280="","",IFERROR(1/(1/_xlfn.MAXIFS('Transmittal log'!$D$6:$D$505,'Transmittal log'!$G$6:$G$505,A280)),""))</f>
        <v/>
      </c>
      <c r="M280" s="18">
        <f>IF(A280="","",IFERROR(1/(1/_xlfn.MAXIFS('Transmittal log'!$H$6:$H$505,'Transmittal log'!$G$6:$G$505,A280)),""))</f>
        <v/>
      </c>
      <c r="N280" s="15">
        <f>IF(A280="","",COUNTIF('Transmittal log'!$G$6:$G$505,A280))</f>
        <v/>
      </c>
      <c r="O280" s="16" t="n"/>
      <c r="P280" s="16" t="n"/>
    </row>
    <row r="281">
      <c r="A281" s="15">
        <f>IF(F281="","",CLIENT&amp;"-BBM-"&amp;PROJ&amp;"-"&amp;B281&amp;"-"&amp;C281&amp;"-"&amp;D281&amp;"-"&amp;E281&amp;"-"&amp;TEXT(F281,"0000"))</f>
        <v/>
      </c>
      <c r="B281" s="16" t="n"/>
      <c r="C281" s="16" t="n"/>
      <c r="D281" s="16" t="n"/>
      <c r="E281" s="16" t="n"/>
      <c r="F281" s="16" t="n"/>
      <c r="G281" s="16" t="n"/>
      <c r="H281" s="16" t="n"/>
      <c r="I281" s="16" t="n"/>
      <c r="J281" s="16" t="n"/>
      <c r="K281" s="16" t="n"/>
      <c r="L281" s="17">
        <f>IF(A281="","",IFERROR(1/(1/_xlfn.MAXIFS('Transmittal log'!$D$6:$D$505,'Transmittal log'!$G$6:$G$505,A281)),""))</f>
        <v/>
      </c>
      <c r="M281" s="18">
        <f>IF(A281="","",IFERROR(1/(1/_xlfn.MAXIFS('Transmittal log'!$H$6:$H$505,'Transmittal log'!$G$6:$G$505,A281)),""))</f>
        <v/>
      </c>
      <c r="N281" s="15">
        <f>IF(A281="","",COUNTIF('Transmittal log'!$G$6:$G$505,A281))</f>
        <v/>
      </c>
      <c r="O281" s="16" t="n"/>
      <c r="P281" s="16" t="n"/>
    </row>
    <row r="282">
      <c r="A282" s="15">
        <f>IF(F282="","",CLIENT&amp;"-BBM-"&amp;PROJ&amp;"-"&amp;B282&amp;"-"&amp;C282&amp;"-"&amp;D282&amp;"-"&amp;E282&amp;"-"&amp;TEXT(F282,"0000"))</f>
        <v/>
      </c>
      <c r="B282" s="16" t="n"/>
      <c r="C282" s="16" t="n"/>
      <c r="D282" s="16" t="n"/>
      <c r="E282" s="16" t="n"/>
      <c r="F282" s="16" t="n"/>
      <c r="G282" s="16" t="n"/>
      <c r="H282" s="16" t="n"/>
      <c r="I282" s="16" t="n"/>
      <c r="J282" s="16" t="n"/>
      <c r="K282" s="16" t="n"/>
      <c r="L282" s="17">
        <f>IF(A282="","",IFERROR(1/(1/_xlfn.MAXIFS('Transmittal log'!$D$6:$D$505,'Transmittal log'!$G$6:$G$505,A282)),""))</f>
        <v/>
      </c>
      <c r="M282" s="18">
        <f>IF(A282="","",IFERROR(1/(1/_xlfn.MAXIFS('Transmittal log'!$H$6:$H$505,'Transmittal log'!$G$6:$G$505,A282)),""))</f>
        <v/>
      </c>
      <c r="N282" s="15">
        <f>IF(A282="","",COUNTIF('Transmittal log'!$G$6:$G$505,A282))</f>
        <v/>
      </c>
      <c r="O282" s="16" t="n"/>
      <c r="P282" s="16" t="n"/>
    </row>
    <row r="283">
      <c r="A283" s="15">
        <f>IF(F283="","",CLIENT&amp;"-BBM-"&amp;PROJ&amp;"-"&amp;B283&amp;"-"&amp;C283&amp;"-"&amp;D283&amp;"-"&amp;E283&amp;"-"&amp;TEXT(F283,"0000"))</f>
        <v/>
      </c>
      <c r="B283" s="16" t="n"/>
      <c r="C283" s="16" t="n"/>
      <c r="D283" s="16" t="n"/>
      <c r="E283" s="16" t="n"/>
      <c r="F283" s="16" t="n"/>
      <c r="G283" s="16" t="n"/>
      <c r="H283" s="16" t="n"/>
      <c r="I283" s="16" t="n"/>
      <c r="J283" s="16" t="n"/>
      <c r="K283" s="16" t="n"/>
      <c r="L283" s="17">
        <f>IF(A283="","",IFERROR(1/(1/_xlfn.MAXIFS('Transmittal log'!$D$6:$D$505,'Transmittal log'!$G$6:$G$505,A283)),""))</f>
        <v/>
      </c>
      <c r="M283" s="18">
        <f>IF(A283="","",IFERROR(1/(1/_xlfn.MAXIFS('Transmittal log'!$H$6:$H$505,'Transmittal log'!$G$6:$G$505,A283)),""))</f>
        <v/>
      </c>
      <c r="N283" s="15">
        <f>IF(A283="","",COUNTIF('Transmittal log'!$G$6:$G$505,A283))</f>
        <v/>
      </c>
      <c r="O283" s="16" t="n"/>
      <c r="P283" s="16" t="n"/>
    </row>
    <row r="284">
      <c r="A284" s="15">
        <f>IF(F284="","",CLIENT&amp;"-BBM-"&amp;PROJ&amp;"-"&amp;B284&amp;"-"&amp;C284&amp;"-"&amp;D284&amp;"-"&amp;E284&amp;"-"&amp;TEXT(F284,"0000"))</f>
        <v/>
      </c>
      <c r="B284" s="16" t="n"/>
      <c r="C284" s="16" t="n"/>
      <c r="D284" s="16" t="n"/>
      <c r="E284" s="16" t="n"/>
      <c r="F284" s="16" t="n"/>
      <c r="G284" s="16" t="n"/>
      <c r="H284" s="16" t="n"/>
      <c r="I284" s="16" t="n"/>
      <c r="J284" s="16" t="n"/>
      <c r="K284" s="16" t="n"/>
      <c r="L284" s="17">
        <f>IF(A284="","",IFERROR(1/(1/_xlfn.MAXIFS('Transmittal log'!$D$6:$D$505,'Transmittal log'!$G$6:$G$505,A284)),""))</f>
        <v/>
      </c>
      <c r="M284" s="18">
        <f>IF(A284="","",IFERROR(1/(1/_xlfn.MAXIFS('Transmittal log'!$H$6:$H$505,'Transmittal log'!$G$6:$G$505,A284)),""))</f>
        <v/>
      </c>
      <c r="N284" s="15">
        <f>IF(A284="","",COUNTIF('Transmittal log'!$G$6:$G$505,A284))</f>
        <v/>
      </c>
      <c r="O284" s="16" t="n"/>
      <c r="P284" s="16" t="n"/>
    </row>
    <row r="285">
      <c r="A285" s="15">
        <f>IF(F285="","",CLIENT&amp;"-BBM-"&amp;PROJ&amp;"-"&amp;B285&amp;"-"&amp;C285&amp;"-"&amp;D285&amp;"-"&amp;E285&amp;"-"&amp;TEXT(F285,"0000"))</f>
        <v/>
      </c>
      <c r="B285" s="16" t="n"/>
      <c r="C285" s="16" t="n"/>
      <c r="D285" s="16" t="n"/>
      <c r="E285" s="16" t="n"/>
      <c r="F285" s="16" t="n"/>
      <c r="G285" s="16" t="n"/>
      <c r="H285" s="16" t="n"/>
      <c r="I285" s="16" t="n"/>
      <c r="J285" s="16" t="n"/>
      <c r="K285" s="16" t="n"/>
      <c r="L285" s="17">
        <f>IF(A285="","",IFERROR(1/(1/_xlfn.MAXIFS('Transmittal log'!$D$6:$D$505,'Transmittal log'!$G$6:$G$505,A285)),""))</f>
        <v/>
      </c>
      <c r="M285" s="18">
        <f>IF(A285="","",IFERROR(1/(1/_xlfn.MAXIFS('Transmittal log'!$H$6:$H$505,'Transmittal log'!$G$6:$G$505,A285)),""))</f>
        <v/>
      </c>
      <c r="N285" s="15">
        <f>IF(A285="","",COUNTIF('Transmittal log'!$G$6:$G$505,A285))</f>
        <v/>
      </c>
      <c r="O285" s="16" t="n"/>
      <c r="P285" s="16" t="n"/>
    </row>
    <row r="286">
      <c r="A286" s="15">
        <f>IF(F286="","",CLIENT&amp;"-BBM-"&amp;PROJ&amp;"-"&amp;B286&amp;"-"&amp;C286&amp;"-"&amp;D286&amp;"-"&amp;E286&amp;"-"&amp;TEXT(F286,"0000"))</f>
        <v/>
      </c>
      <c r="B286" s="16" t="n"/>
      <c r="C286" s="16" t="n"/>
      <c r="D286" s="16" t="n"/>
      <c r="E286" s="16" t="n"/>
      <c r="F286" s="16" t="n"/>
      <c r="G286" s="16" t="n"/>
      <c r="H286" s="16" t="n"/>
      <c r="I286" s="16" t="n"/>
      <c r="J286" s="16" t="n"/>
      <c r="K286" s="16" t="n"/>
      <c r="L286" s="17">
        <f>IF(A286="","",IFERROR(1/(1/_xlfn.MAXIFS('Transmittal log'!$D$6:$D$505,'Transmittal log'!$G$6:$G$505,A286)),""))</f>
        <v/>
      </c>
      <c r="M286" s="18">
        <f>IF(A286="","",IFERROR(1/(1/_xlfn.MAXIFS('Transmittal log'!$H$6:$H$505,'Transmittal log'!$G$6:$G$505,A286)),""))</f>
        <v/>
      </c>
      <c r="N286" s="15">
        <f>IF(A286="","",COUNTIF('Transmittal log'!$G$6:$G$505,A286))</f>
        <v/>
      </c>
      <c r="O286" s="16" t="n"/>
      <c r="P286" s="16" t="n"/>
    </row>
    <row r="287">
      <c r="A287" s="15">
        <f>IF(F287="","",CLIENT&amp;"-BBM-"&amp;PROJ&amp;"-"&amp;B287&amp;"-"&amp;C287&amp;"-"&amp;D287&amp;"-"&amp;E287&amp;"-"&amp;TEXT(F287,"0000"))</f>
        <v/>
      </c>
      <c r="B287" s="16" t="n"/>
      <c r="C287" s="16" t="n"/>
      <c r="D287" s="16" t="n"/>
      <c r="E287" s="16" t="n"/>
      <c r="F287" s="16" t="n"/>
      <c r="G287" s="16" t="n"/>
      <c r="H287" s="16" t="n"/>
      <c r="I287" s="16" t="n"/>
      <c r="J287" s="16" t="n"/>
      <c r="K287" s="16" t="n"/>
      <c r="L287" s="17">
        <f>IF(A287="","",IFERROR(1/(1/_xlfn.MAXIFS('Transmittal log'!$D$6:$D$505,'Transmittal log'!$G$6:$G$505,A287)),""))</f>
        <v/>
      </c>
      <c r="M287" s="18">
        <f>IF(A287="","",IFERROR(1/(1/_xlfn.MAXIFS('Transmittal log'!$H$6:$H$505,'Transmittal log'!$G$6:$G$505,A287)),""))</f>
        <v/>
      </c>
      <c r="N287" s="15">
        <f>IF(A287="","",COUNTIF('Transmittal log'!$G$6:$G$505,A287))</f>
        <v/>
      </c>
      <c r="O287" s="16" t="n"/>
      <c r="P287" s="16" t="n"/>
    </row>
    <row r="288">
      <c r="A288" s="15">
        <f>IF(F288="","",CLIENT&amp;"-BBM-"&amp;PROJ&amp;"-"&amp;B288&amp;"-"&amp;C288&amp;"-"&amp;D288&amp;"-"&amp;E288&amp;"-"&amp;TEXT(F288,"0000"))</f>
        <v/>
      </c>
      <c r="B288" s="16" t="n"/>
      <c r="C288" s="16" t="n"/>
      <c r="D288" s="16" t="n"/>
      <c r="E288" s="16" t="n"/>
      <c r="F288" s="16" t="n"/>
      <c r="G288" s="16" t="n"/>
      <c r="H288" s="16" t="n"/>
      <c r="I288" s="16" t="n"/>
      <c r="J288" s="16" t="n"/>
      <c r="K288" s="16" t="n"/>
      <c r="L288" s="17">
        <f>IF(A288="","",IFERROR(1/(1/_xlfn.MAXIFS('Transmittal log'!$D$6:$D$505,'Transmittal log'!$G$6:$G$505,A288)),""))</f>
        <v/>
      </c>
      <c r="M288" s="18">
        <f>IF(A288="","",IFERROR(1/(1/_xlfn.MAXIFS('Transmittal log'!$H$6:$H$505,'Transmittal log'!$G$6:$G$505,A288)),""))</f>
        <v/>
      </c>
      <c r="N288" s="15">
        <f>IF(A288="","",COUNTIF('Transmittal log'!$G$6:$G$505,A288))</f>
        <v/>
      </c>
      <c r="O288" s="16" t="n"/>
      <c r="P288" s="16" t="n"/>
    </row>
    <row r="289">
      <c r="A289" s="15">
        <f>IF(F289="","",CLIENT&amp;"-BBM-"&amp;PROJ&amp;"-"&amp;B289&amp;"-"&amp;C289&amp;"-"&amp;D289&amp;"-"&amp;E289&amp;"-"&amp;TEXT(F289,"0000"))</f>
        <v/>
      </c>
      <c r="B289" s="16" t="n"/>
      <c r="C289" s="16" t="n"/>
      <c r="D289" s="16" t="n"/>
      <c r="E289" s="16" t="n"/>
      <c r="F289" s="16" t="n"/>
      <c r="G289" s="16" t="n"/>
      <c r="H289" s="16" t="n"/>
      <c r="I289" s="16" t="n"/>
      <c r="J289" s="16" t="n"/>
      <c r="K289" s="16" t="n"/>
      <c r="L289" s="17">
        <f>IF(A289="","",IFERROR(1/(1/_xlfn.MAXIFS('Transmittal log'!$D$6:$D$505,'Transmittal log'!$G$6:$G$505,A289)),""))</f>
        <v/>
      </c>
      <c r="M289" s="18">
        <f>IF(A289="","",IFERROR(1/(1/_xlfn.MAXIFS('Transmittal log'!$H$6:$H$505,'Transmittal log'!$G$6:$G$505,A289)),""))</f>
        <v/>
      </c>
      <c r="N289" s="15">
        <f>IF(A289="","",COUNTIF('Transmittal log'!$G$6:$G$505,A289))</f>
        <v/>
      </c>
      <c r="O289" s="16" t="n"/>
      <c r="P289" s="16" t="n"/>
    </row>
    <row r="290">
      <c r="A290" s="15">
        <f>IF(F290="","",CLIENT&amp;"-BBM-"&amp;PROJ&amp;"-"&amp;B290&amp;"-"&amp;C290&amp;"-"&amp;D290&amp;"-"&amp;E290&amp;"-"&amp;TEXT(F290,"0000"))</f>
        <v/>
      </c>
      <c r="B290" s="16" t="n"/>
      <c r="C290" s="16" t="n"/>
      <c r="D290" s="16" t="n"/>
      <c r="E290" s="16" t="n"/>
      <c r="F290" s="16" t="n"/>
      <c r="G290" s="16" t="n"/>
      <c r="H290" s="16" t="n"/>
      <c r="I290" s="16" t="n"/>
      <c r="J290" s="16" t="n"/>
      <c r="K290" s="16" t="n"/>
      <c r="L290" s="17">
        <f>IF(A290="","",IFERROR(1/(1/_xlfn.MAXIFS('Transmittal log'!$D$6:$D$505,'Transmittal log'!$G$6:$G$505,A290)),""))</f>
        <v/>
      </c>
      <c r="M290" s="18">
        <f>IF(A290="","",IFERROR(1/(1/_xlfn.MAXIFS('Transmittal log'!$H$6:$H$505,'Transmittal log'!$G$6:$G$505,A290)),""))</f>
        <v/>
      </c>
      <c r="N290" s="15">
        <f>IF(A290="","",COUNTIF('Transmittal log'!$G$6:$G$505,A290))</f>
        <v/>
      </c>
      <c r="O290" s="16" t="n"/>
      <c r="P290" s="16" t="n"/>
    </row>
    <row r="291">
      <c r="A291" s="15">
        <f>IF(F291="","",CLIENT&amp;"-BBM-"&amp;PROJ&amp;"-"&amp;B291&amp;"-"&amp;C291&amp;"-"&amp;D291&amp;"-"&amp;E291&amp;"-"&amp;TEXT(F291,"0000"))</f>
        <v/>
      </c>
      <c r="B291" s="16" t="n"/>
      <c r="C291" s="16" t="n"/>
      <c r="D291" s="16" t="n"/>
      <c r="E291" s="16" t="n"/>
      <c r="F291" s="16" t="n"/>
      <c r="G291" s="16" t="n"/>
      <c r="H291" s="16" t="n"/>
      <c r="I291" s="16" t="n"/>
      <c r="J291" s="16" t="n"/>
      <c r="K291" s="16" t="n"/>
      <c r="L291" s="17">
        <f>IF(A291="","",IFERROR(1/(1/_xlfn.MAXIFS('Transmittal log'!$D$6:$D$505,'Transmittal log'!$G$6:$G$505,A291)),""))</f>
        <v/>
      </c>
      <c r="M291" s="18">
        <f>IF(A291="","",IFERROR(1/(1/_xlfn.MAXIFS('Transmittal log'!$H$6:$H$505,'Transmittal log'!$G$6:$G$505,A291)),""))</f>
        <v/>
      </c>
      <c r="N291" s="15">
        <f>IF(A291="","",COUNTIF('Transmittal log'!$G$6:$G$505,A291))</f>
        <v/>
      </c>
      <c r="O291" s="16" t="n"/>
      <c r="P291" s="16" t="n"/>
    </row>
    <row r="292">
      <c r="A292" s="15">
        <f>IF(F292="","",CLIENT&amp;"-BBM-"&amp;PROJ&amp;"-"&amp;B292&amp;"-"&amp;C292&amp;"-"&amp;D292&amp;"-"&amp;E292&amp;"-"&amp;TEXT(F292,"0000"))</f>
        <v/>
      </c>
      <c r="B292" s="16" t="n"/>
      <c r="C292" s="16" t="n"/>
      <c r="D292" s="16" t="n"/>
      <c r="E292" s="16" t="n"/>
      <c r="F292" s="16" t="n"/>
      <c r="G292" s="16" t="n"/>
      <c r="H292" s="16" t="n"/>
      <c r="I292" s="16" t="n"/>
      <c r="J292" s="16" t="n"/>
      <c r="K292" s="16" t="n"/>
      <c r="L292" s="17">
        <f>IF(A292="","",IFERROR(1/(1/_xlfn.MAXIFS('Transmittal log'!$D$6:$D$505,'Transmittal log'!$G$6:$G$505,A292)),""))</f>
        <v/>
      </c>
      <c r="M292" s="18">
        <f>IF(A292="","",IFERROR(1/(1/_xlfn.MAXIFS('Transmittal log'!$H$6:$H$505,'Transmittal log'!$G$6:$G$505,A292)),""))</f>
        <v/>
      </c>
      <c r="N292" s="15">
        <f>IF(A292="","",COUNTIF('Transmittal log'!$G$6:$G$505,A292))</f>
        <v/>
      </c>
      <c r="O292" s="16" t="n"/>
      <c r="P292" s="16" t="n"/>
    </row>
    <row r="293">
      <c r="A293" s="15">
        <f>IF(F293="","",CLIENT&amp;"-BBM-"&amp;PROJ&amp;"-"&amp;B293&amp;"-"&amp;C293&amp;"-"&amp;D293&amp;"-"&amp;E293&amp;"-"&amp;TEXT(F293,"0000"))</f>
        <v/>
      </c>
      <c r="B293" s="16" t="n"/>
      <c r="C293" s="16" t="n"/>
      <c r="D293" s="16" t="n"/>
      <c r="E293" s="16" t="n"/>
      <c r="F293" s="16" t="n"/>
      <c r="G293" s="16" t="n"/>
      <c r="H293" s="16" t="n"/>
      <c r="I293" s="16" t="n"/>
      <c r="J293" s="16" t="n"/>
      <c r="K293" s="16" t="n"/>
      <c r="L293" s="17">
        <f>IF(A293="","",IFERROR(1/(1/_xlfn.MAXIFS('Transmittal log'!$D$6:$D$505,'Transmittal log'!$G$6:$G$505,A293)),""))</f>
        <v/>
      </c>
      <c r="M293" s="18">
        <f>IF(A293="","",IFERROR(1/(1/_xlfn.MAXIFS('Transmittal log'!$H$6:$H$505,'Transmittal log'!$G$6:$G$505,A293)),""))</f>
        <v/>
      </c>
      <c r="N293" s="15">
        <f>IF(A293="","",COUNTIF('Transmittal log'!$G$6:$G$505,A293))</f>
        <v/>
      </c>
      <c r="O293" s="16" t="n"/>
      <c r="P293" s="16" t="n"/>
    </row>
    <row r="294">
      <c r="A294" s="15">
        <f>IF(F294="","",CLIENT&amp;"-BBM-"&amp;PROJ&amp;"-"&amp;B294&amp;"-"&amp;C294&amp;"-"&amp;D294&amp;"-"&amp;E294&amp;"-"&amp;TEXT(F294,"0000"))</f>
        <v/>
      </c>
      <c r="B294" s="16" t="n"/>
      <c r="C294" s="16" t="n"/>
      <c r="D294" s="16" t="n"/>
      <c r="E294" s="16" t="n"/>
      <c r="F294" s="16" t="n"/>
      <c r="G294" s="16" t="n"/>
      <c r="H294" s="16" t="n"/>
      <c r="I294" s="16" t="n"/>
      <c r="J294" s="16" t="n"/>
      <c r="K294" s="16" t="n"/>
      <c r="L294" s="17">
        <f>IF(A294="","",IFERROR(1/(1/_xlfn.MAXIFS('Transmittal log'!$D$6:$D$505,'Transmittal log'!$G$6:$G$505,A294)),""))</f>
        <v/>
      </c>
      <c r="M294" s="18">
        <f>IF(A294="","",IFERROR(1/(1/_xlfn.MAXIFS('Transmittal log'!$H$6:$H$505,'Transmittal log'!$G$6:$G$505,A294)),""))</f>
        <v/>
      </c>
      <c r="N294" s="15">
        <f>IF(A294="","",COUNTIF('Transmittal log'!$G$6:$G$505,A294))</f>
        <v/>
      </c>
      <c r="O294" s="16" t="n"/>
      <c r="P294" s="16" t="n"/>
    </row>
    <row r="295">
      <c r="A295" s="15">
        <f>IF(F295="","",CLIENT&amp;"-BBM-"&amp;PROJ&amp;"-"&amp;B295&amp;"-"&amp;C295&amp;"-"&amp;D295&amp;"-"&amp;E295&amp;"-"&amp;TEXT(F295,"0000"))</f>
        <v/>
      </c>
      <c r="B295" s="16" t="n"/>
      <c r="C295" s="16" t="n"/>
      <c r="D295" s="16" t="n"/>
      <c r="E295" s="16" t="n"/>
      <c r="F295" s="16" t="n"/>
      <c r="G295" s="16" t="n"/>
      <c r="H295" s="16" t="n"/>
      <c r="I295" s="16" t="n"/>
      <c r="J295" s="16" t="n"/>
      <c r="K295" s="16" t="n"/>
      <c r="L295" s="17">
        <f>IF(A295="","",IFERROR(1/(1/_xlfn.MAXIFS('Transmittal log'!$D$6:$D$505,'Transmittal log'!$G$6:$G$505,A295)),""))</f>
        <v/>
      </c>
      <c r="M295" s="18">
        <f>IF(A295="","",IFERROR(1/(1/_xlfn.MAXIFS('Transmittal log'!$H$6:$H$505,'Transmittal log'!$G$6:$G$505,A295)),""))</f>
        <v/>
      </c>
      <c r="N295" s="15">
        <f>IF(A295="","",COUNTIF('Transmittal log'!$G$6:$G$505,A295))</f>
        <v/>
      </c>
      <c r="O295" s="16" t="n"/>
      <c r="P295" s="16" t="n"/>
    </row>
    <row r="296">
      <c r="A296" s="15">
        <f>IF(F296="","",CLIENT&amp;"-BBM-"&amp;PROJ&amp;"-"&amp;B296&amp;"-"&amp;C296&amp;"-"&amp;D296&amp;"-"&amp;E296&amp;"-"&amp;TEXT(F296,"0000"))</f>
        <v/>
      </c>
      <c r="B296" s="16" t="n"/>
      <c r="C296" s="16" t="n"/>
      <c r="D296" s="16" t="n"/>
      <c r="E296" s="16" t="n"/>
      <c r="F296" s="16" t="n"/>
      <c r="G296" s="16" t="n"/>
      <c r="H296" s="16" t="n"/>
      <c r="I296" s="16" t="n"/>
      <c r="J296" s="16" t="n"/>
      <c r="K296" s="16" t="n"/>
      <c r="L296" s="17">
        <f>IF(A296="","",IFERROR(1/(1/_xlfn.MAXIFS('Transmittal log'!$D$6:$D$505,'Transmittal log'!$G$6:$G$505,A296)),""))</f>
        <v/>
      </c>
      <c r="M296" s="18">
        <f>IF(A296="","",IFERROR(1/(1/_xlfn.MAXIFS('Transmittal log'!$H$6:$H$505,'Transmittal log'!$G$6:$G$505,A296)),""))</f>
        <v/>
      </c>
      <c r="N296" s="15">
        <f>IF(A296="","",COUNTIF('Transmittal log'!$G$6:$G$505,A296))</f>
        <v/>
      </c>
      <c r="O296" s="16" t="n"/>
      <c r="P296" s="16" t="n"/>
    </row>
    <row r="297">
      <c r="A297" s="15">
        <f>IF(F297="","",CLIENT&amp;"-BBM-"&amp;PROJ&amp;"-"&amp;B297&amp;"-"&amp;C297&amp;"-"&amp;D297&amp;"-"&amp;E297&amp;"-"&amp;TEXT(F297,"0000"))</f>
        <v/>
      </c>
      <c r="B297" s="16" t="n"/>
      <c r="C297" s="16" t="n"/>
      <c r="D297" s="16" t="n"/>
      <c r="E297" s="16" t="n"/>
      <c r="F297" s="16" t="n"/>
      <c r="G297" s="16" t="n"/>
      <c r="H297" s="16" t="n"/>
      <c r="I297" s="16" t="n"/>
      <c r="J297" s="16" t="n"/>
      <c r="K297" s="16" t="n"/>
      <c r="L297" s="17">
        <f>IF(A297="","",IFERROR(1/(1/_xlfn.MAXIFS('Transmittal log'!$D$6:$D$505,'Transmittal log'!$G$6:$G$505,A297)),""))</f>
        <v/>
      </c>
      <c r="M297" s="18">
        <f>IF(A297="","",IFERROR(1/(1/_xlfn.MAXIFS('Transmittal log'!$H$6:$H$505,'Transmittal log'!$G$6:$G$505,A297)),""))</f>
        <v/>
      </c>
      <c r="N297" s="15">
        <f>IF(A297="","",COUNTIF('Transmittal log'!$G$6:$G$505,A297))</f>
        <v/>
      </c>
      <c r="O297" s="16" t="n"/>
      <c r="P297" s="16" t="n"/>
    </row>
    <row r="298">
      <c r="A298" s="15">
        <f>IF(F298="","",CLIENT&amp;"-BBM-"&amp;PROJ&amp;"-"&amp;B298&amp;"-"&amp;C298&amp;"-"&amp;D298&amp;"-"&amp;E298&amp;"-"&amp;TEXT(F298,"0000"))</f>
        <v/>
      </c>
      <c r="B298" s="16" t="n"/>
      <c r="C298" s="16" t="n"/>
      <c r="D298" s="16" t="n"/>
      <c r="E298" s="16" t="n"/>
      <c r="F298" s="16" t="n"/>
      <c r="G298" s="16" t="n"/>
      <c r="H298" s="16" t="n"/>
      <c r="I298" s="16" t="n"/>
      <c r="J298" s="16" t="n"/>
      <c r="K298" s="16" t="n"/>
      <c r="L298" s="17">
        <f>IF(A298="","",IFERROR(1/(1/_xlfn.MAXIFS('Transmittal log'!$D$6:$D$505,'Transmittal log'!$G$6:$G$505,A298)),""))</f>
        <v/>
      </c>
      <c r="M298" s="18">
        <f>IF(A298="","",IFERROR(1/(1/_xlfn.MAXIFS('Transmittal log'!$H$6:$H$505,'Transmittal log'!$G$6:$G$505,A298)),""))</f>
        <v/>
      </c>
      <c r="N298" s="15">
        <f>IF(A298="","",COUNTIF('Transmittal log'!$G$6:$G$505,A298))</f>
        <v/>
      </c>
      <c r="O298" s="16" t="n"/>
      <c r="P298" s="16" t="n"/>
    </row>
    <row r="299">
      <c r="A299" s="15">
        <f>IF(F299="","",CLIENT&amp;"-BBM-"&amp;PROJ&amp;"-"&amp;B299&amp;"-"&amp;C299&amp;"-"&amp;D299&amp;"-"&amp;E299&amp;"-"&amp;TEXT(F299,"0000"))</f>
        <v/>
      </c>
      <c r="B299" s="16" t="n"/>
      <c r="C299" s="16" t="n"/>
      <c r="D299" s="16" t="n"/>
      <c r="E299" s="16" t="n"/>
      <c r="F299" s="16" t="n"/>
      <c r="G299" s="16" t="n"/>
      <c r="H299" s="16" t="n"/>
      <c r="I299" s="16" t="n"/>
      <c r="J299" s="16" t="n"/>
      <c r="K299" s="16" t="n"/>
      <c r="L299" s="17">
        <f>IF(A299="","",IFERROR(1/(1/_xlfn.MAXIFS('Transmittal log'!$D$6:$D$505,'Transmittal log'!$G$6:$G$505,A299)),""))</f>
        <v/>
      </c>
      <c r="M299" s="18">
        <f>IF(A299="","",IFERROR(1/(1/_xlfn.MAXIFS('Transmittal log'!$H$6:$H$505,'Transmittal log'!$G$6:$G$505,A299)),""))</f>
        <v/>
      </c>
      <c r="N299" s="15">
        <f>IF(A299="","",COUNTIF('Transmittal log'!$G$6:$G$505,A299))</f>
        <v/>
      </c>
      <c r="O299" s="16" t="n"/>
      <c r="P299" s="16" t="n"/>
    </row>
    <row r="300">
      <c r="A300" s="15">
        <f>IF(F300="","",CLIENT&amp;"-BBM-"&amp;PROJ&amp;"-"&amp;B300&amp;"-"&amp;C300&amp;"-"&amp;D300&amp;"-"&amp;E300&amp;"-"&amp;TEXT(F300,"0000"))</f>
        <v/>
      </c>
      <c r="B300" s="16" t="n"/>
      <c r="C300" s="16" t="n"/>
      <c r="D300" s="16" t="n"/>
      <c r="E300" s="16" t="n"/>
      <c r="F300" s="16" t="n"/>
      <c r="G300" s="16" t="n"/>
      <c r="H300" s="16" t="n"/>
      <c r="I300" s="16" t="n"/>
      <c r="J300" s="16" t="n"/>
      <c r="K300" s="16" t="n"/>
      <c r="L300" s="17">
        <f>IF(A300="","",IFERROR(1/(1/_xlfn.MAXIFS('Transmittal log'!$D$6:$D$505,'Transmittal log'!$G$6:$G$505,A300)),""))</f>
        <v/>
      </c>
      <c r="M300" s="18">
        <f>IF(A300="","",IFERROR(1/(1/_xlfn.MAXIFS('Transmittal log'!$H$6:$H$505,'Transmittal log'!$G$6:$G$505,A300)),""))</f>
        <v/>
      </c>
      <c r="N300" s="15">
        <f>IF(A300="","",COUNTIF('Transmittal log'!$G$6:$G$505,A300))</f>
        <v/>
      </c>
      <c r="O300" s="16" t="n"/>
      <c r="P300" s="16" t="n"/>
    </row>
    <row r="301">
      <c r="A301" s="15">
        <f>IF(F301="","",CLIENT&amp;"-BBM-"&amp;PROJ&amp;"-"&amp;B301&amp;"-"&amp;C301&amp;"-"&amp;D301&amp;"-"&amp;E301&amp;"-"&amp;TEXT(F301,"0000"))</f>
        <v/>
      </c>
      <c r="B301" s="16" t="n"/>
      <c r="C301" s="16" t="n"/>
      <c r="D301" s="16" t="n"/>
      <c r="E301" s="16" t="n"/>
      <c r="F301" s="16" t="n"/>
      <c r="G301" s="16" t="n"/>
      <c r="H301" s="16" t="n"/>
      <c r="I301" s="16" t="n"/>
      <c r="J301" s="16" t="n"/>
      <c r="K301" s="16" t="n"/>
      <c r="L301" s="17">
        <f>IF(A301="","",IFERROR(1/(1/_xlfn.MAXIFS('Transmittal log'!$D$6:$D$505,'Transmittal log'!$G$6:$G$505,A301)),""))</f>
        <v/>
      </c>
      <c r="M301" s="18">
        <f>IF(A301="","",IFERROR(1/(1/_xlfn.MAXIFS('Transmittal log'!$H$6:$H$505,'Transmittal log'!$G$6:$G$505,A301)),""))</f>
        <v/>
      </c>
      <c r="N301" s="15">
        <f>IF(A301="","",COUNTIF('Transmittal log'!$G$6:$G$505,A301))</f>
        <v/>
      </c>
      <c r="O301" s="16" t="n"/>
      <c r="P301" s="16" t="n"/>
    </row>
    <row r="302">
      <c r="A302" s="15">
        <f>IF(F302="","",CLIENT&amp;"-BBM-"&amp;PROJ&amp;"-"&amp;B302&amp;"-"&amp;C302&amp;"-"&amp;D302&amp;"-"&amp;E302&amp;"-"&amp;TEXT(F302,"0000"))</f>
        <v/>
      </c>
      <c r="B302" s="16" t="n"/>
      <c r="C302" s="16" t="n"/>
      <c r="D302" s="16" t="n"/>
      <c r="E302" s="16" t="n"/>
      <c r="F302" s="16" t="n"/>
      <c r="G302" s="16" t="n"/>
      <c r="H302" s="16" t="n"/>
      <c r="I302" s="16" t="n"/>
      <c r="J302" s="16" t="n"/>
      <c r="K302" s="16" t="n"/>
      <c r="L302" s="17">
        <f>IF(A302="","",IFERROR(1/(1/_xlfn.MAXIFS('Transmittal log'!$D$6:$D$505,'Transmittal log'!$G$6:$G$505,A302)),""))</f>
        <v/>
      </c>
      <c r="M302" s="18">
        <f>IF(A302="","",IFERROR(1/(1/_xlfn.MAXIFS('Transmittal log'!$H$6:$H$505,'Transmittal log'!$G$6:$G$505,A302)),""))</f>
        <v/>
      </c>
      <c r="N302" s="15">
        <f>IF(A302="","",COUNTIF('Transmittal log'!$G$6:$G$505,A302))</f>
        <v/>
      </c>
      <c r="O302" s="16" t="n"/>
      <c r="P302" s="16" t="n"/>
    </row>
    <row r="303">
      <c r="A303" s="15">
        <f>IF(F303="","",CLIENT&amp;"-BBM-"&amp;PROJ&amp;"-"&amp;B303&amp;"-"&amp;C303&amp;"-"&amp;D303&amp;"-"&amp;E303&amp;"-"&amp;TEXT(F303,"0000"))</f>
        <v/>
      </c>
      <c r="B303" s="16" t="n"/>
      <c r="C303" s="16" t="n"/>
      <c r="D303" s="16" t="n"/>
      <c r="E303" s="16" t="n"/>
      <c r="F303" s="16" t="n"/>
      <c r="G303" s="16" t="n"/>
      <c r="H303" s="16" t="n"/>
      <c r="I303" s="16" t="n"/>
      <c r="J303" s="16" t="n"/>
      <c r="K303" s="16" t="n"/>
      <c r="L303" s="17">
        <f>IF(A303="","",IFERROR(1/(1/_xlfn.MAXIFS('Transmittal log'!$D$6:$D$505,'Transmittal log'!$G$6:$G$505,A303)),""))</f>
        <v/>
      </c>
      <c r="M303" s="18">
        <f>IF(A303="","",IFERROR(1/(1/_xlfn.MAXIFS('Transmittal log'!$H$6:$H$505,'Transmittal log'!$G$6:$G$505,A303)),""))</f>
        <v/>
      </c>
      <c r="N303" s="15">
        <f>IF(A303="","",COUNTIF('Transmittal log'!$G$6:$G$505,A303))</f>
        <v/>
      </c>
      <c r="O303" s="16" t="n"/>
      <c r="P303" s="16" t="n"/>
    </row>
    <row r="304">
      <c r="A304" s="15">
        <f>IF(F304="","",CLIENT&amp;"-BBM-"&amp;PROJ&amp;"-"&amp;B304&amp;"-"&amp;C304&amp;"-"&amp;D304&amp;"-"&amp;E304&amp;"-"&amp;TEXT(F304,"0000"))</f>
        <v/>
      </c>
      <c r="B304" s="16" t="n"/>
      <c r="C304" s="16" t="n"/>
      <c r="D304" s="16" t="n"/>
      <c r="E304" s="16" t="n"/>
      <c r="F304" s="16" t="n"/>
      <c r="G304" s="16" t="n"/>
      <c r="H304" s="16" t="n"/>
      <c r="I304" s="16" t="n"/>
      <c r="J304" s="16" t="n"/>
      <c r="K304" s="16" t="n"/>
      <c r="L304" s="17">
        <f>IF(A304="","",IFERROR(1/(1/_xlfn.MAXIFS('Transmittal log'!$D$6:$D$505,'Transmittal log'!$G$6:$G$505,A304)),""))</f>
        <v/>
      </c>
      <c r="M304" s="18">
        <f>IF(A304="","",IFERROR(1/(1/_xlfn.MAXIFS('Transmittal log'!$H$6:$H$505,'Transmittal log'!$G$6:$G$505,A304)),""))</f>
        <v/>
      </c>
      <c r="N304" s="15">
        <f>IF(A304="","",COUNTIF('Transmittal log'!$G$6:$G$505,A304))</f>
        <v/>
      </c>
      <c r="O304" s="16" t="n"/>
      <c r="P304" s="16" t="n"/>
    </row>
    <row r="305">
      <c r="A305" s="15">
        <f>IF(F305="","",CLIENT&amp;"-BBM-"&amp;PROJ&amp;"-"&amp;B305&amp;"-"&amp;C305&amp;"-"&amp;D305&amp;"-"&amp;E305&amp;"-"&amp;TEXT(F305,"0000"))</f>
        <v/>
      </c>
      <c r="B305" s="16" t="n"/>
      <c r="C305" s="16" t="n"/>
      <c r="D305" s="16" t="n"/>
      <c r="E305" s="16" t="n"/>
      <c r="F305" s="16" t="n"/>
      <c r="G305" s="16" t="n"/>
      <c r="H305" s="16" t="n"/>
      <c r="I305" s="16" t="n"/>
      <c r="J305" s="16" t="n"/>
      <c r="K305" s="16" t="n"/>
      <c r="L305" s="17">
        <f>IF(A305="","",IFERROR(1/(1/_xlfn.MAXIFS('Transmittal log'!$D$6:$D$505,'Transmittal log'!$G$6:$G$505,A305)),""))</f>
        <v/>
      </c>
      <c r="M305" s="18">
        <f>IF(A305="","",IFERROR(1/(1/_xlfn.MAXIFS('Transmittal log'!$H$6:$H$505,'Transmittal log'!$G$6:$G$505,A305)),""))</f>
        <v/>
      </c>
      <c r="N305" s="15">
        <f>IF(A305="","",COUNTIF('Transmittal log'!$G$6:$G$505,A305))</f>
        <v/>
      </c>
      <c r="O305" s="16" t="n"/>
      <c r="P305" s="16" t="n"/>
    </row>
    <row r="306">
      <c r="A306" s="15">
        <f>IF(F306="","",CLIENT&amp;"-BBM-"&amp;PROJ&amp;"-"&amp;B306&amp;"-"&amp;C306&amp;"-"&amp;D306&amp;"-"&amp;E306&amp;"-"&amp;TEXT(F306,"0000"))</f>
        <v/>
      </c>
      <c r="B306" s="16" t="n"/>
      <c r="C306" s="16" t="n"/>
      <c r="D306" s="16" t="n"/>
      <c r="E306" s="16" t="n"/>
      <c r="F306" s="16" t="n"/>
      <c r="G306" s="16" t="n"/>
      <c r="H306" s="16" t="n"/>
      <c r="I306" s="16" t="n"/>
      <c r="J306" s="16" t="n"/>
      <c r="K306" s="16" t="n"/>
      <c r="L306" s="17">
        <f>IF(A306="","",IFERROR(1/(1/_xlfn.MAXIFS('Transmittal log'!$D$6:$D$505,'Transmittal log'!$G$6:$G$505,A306)),""))</f>
        <v/>
      </c>
      <c r="M306" s="18">
        <f>IF(A306="","",IFERROR(1/(1/_xlfn.MAXIFS('Transmittal log'!$H$6:$H$505,'Transmittal log'!$G$6:$G$505,A306)),""))</f>
        <v/>
      </c>
      <c r="N306" s="15">
        <f>IF(A306="","",COUNTIF('Transmittal log'!$G$6:$G$505,A306))</f>
        <v/>
      </c>
      <c r="O306" s="16" t="n"/>
      <c r="P306" s="16" t="n"/>
    </row>
    <row r="307">
      <c r="A307" s="15">
        <f>IF(F307="","",CLIENT&amp;"-BBM-"&amp;PROJ&amp;"-"&amp;B307&amp;"-"&amp;C307&amp;"-"&amp;D307&amp;"-"&amp;E307&amp;"-"&amp;TEXT(F307,"0000"))</f>
        <v/>
      </c>
      <c r="B307" s="16" t="n"/>
      <c r="C307" s="16" t="n"/>
      <c r="D307" s="16" t="n"/>
      <c r="E307" s="16" t="n"/>
      <c r="F307" s="16" t="n"/>
      <c r="G307" s="16" t="n"/>
      <c r="H307" s="16" t="n"/>
      <c r="I307" s="16" t="n"/>
      <c r="J307" s="16" t="n"/>
      <c r="K307" s="16" t="n"/>
      <c r="L307" s="17">
        <f>IF(A307="","",IFERROR(1/(1/_xlfn.MAXIFS('Transmittal log'!$D$6:$D$505,'Transmittal log'!$G$6:$G$505,A307)),""))</f>
        <v/>
      </c>
      <c r="M307" s="18">
        <f>IF(A307="","",IFERROR(1/(1/_xlfn.MAXIFS('Transmittal log'!$H$6:$H$505,'Transmittal log'!$G$6:$G$505,A307)),""))</f>
        <v/>
      </c>
      <c r="N307" s="15">
        <f>IF(A307="","",COUNTIF('Transmittal log'!$G$6:$G$505,A307))</f>
        <v/>
      </c>
      <c r="O307" s="16" t="n"/>
      <c r="P307" s="16" t="n"/>
    </row>
    <row r="308">
      <c r="A308" s="15">
        <f>IF(F308="","",CLIENT&amp;"-BBM-"&amp;PROJ&amp;"-"&amp;B308&amp;"-"&amp;C308&amp;"-"&amp;D308&amp;"-"&amp;E308&amp;"-"&amp;TEXT(F308,"0000"))</f>
        <v/>
      </c>
      <c r="B308" s="16" t="n"/>
      <c r="C308" s="16" t="n"/>
      <c r="D308" s="16" t="n"/>
      <c r="E308" s="16" t="n"/>
      <c r="F308" s="16" t="n"/>
      <c r="G308" s="16" t="n"/>
      <c r="H308" s="16" t="n"/>
      <c r="I308" s="16" t="n"/>
      <c r="J308" s="16" t="n"/>
      <c r="K308" s="16" t="n"/>
      <c r="L308" s="17">
        <f>IF(A308="","",IFERROR(1/(1/_xlfn.MAXIFS('Transmittal log'!$D$6:$D$505,'Transmittal log'!$G$6:$G$505,A308)),""))</f>
        <v/>
      </c>
      <c r="M308" s="18">
        <f>IF(A308="","",IFERROR(1/(1/_xlfn.MAXIFS('Transmittal log'!$H$6:$H$505,'Transmittal log'!$G$6:$G$505,A308)),""))</f>
        <v/>
      </c>
      <c r="N308" s="15">
        <f>IF(A308="","",COUNTIF('Transmittal log'!$G$6:$G$505,A308))</f>
        <v/>
      </c>
      <c r="O308" s="16" t="n"/>
      <c r="P308" s="16" t="n"/>
    </row>
    <row r="309">
      <c r="A309" s="15">
        <f>IF(F309="","",CLIENT&amp;"-BBM-"&amp;PROJ&amp;"-"&amp;B309&amp;"-"&amp;C309&amp;"-"&amp;D309&amp;"-"&amp;E309&amp;"-"&amp;TEXT(F309,"0000"))</f>
        <v/>
      </c>
      <c r="B309" s="16" t="n"/>
      <c r="C309" s="16" t="n"/>
      <c r="D309" s="16" t="n"/>
      <c r="E309" s="16" t="n"/>
      <c r="F309" s="16" t="n"/>
      <c r="G309" s="16" t="n"/>
      <c r="H309" s="16" t="n"/>
      <c r="I309" s="16" t="n"/>
      <c r="J309" s="16" t="n"/>
      <c r="K309" s="16" t="n"/>
      <c r="L309" s="17">
        <f>IF(A309="","",IFERROR(1/(1/_xlfn.MAXIFS('Transmittal log'!$D$6:$D$505,'Transmittal log'!$G$6:$G$505,A309)),""))</f>
        <v/>
      </c>
      <c r="M309" s="18">
        <f>IF(A309="","",IFERROR(1/(1/_xlfn.MAXIFS('Transmittal log'!$H$6:$H$505,'Transmittal log'!$G$6:$G$505,A309)),""))</f>
        <v/>
      </c>
      <c r="N309" s="15">
        <f>IF(A309="","",COUNTIF('Transmittal log'!$G$6:$G$505,A309))</f>
        <v/>
      </c>
      <c r="O309" s="16" t="n"/>
      <c r="P309" s="16" t="n"/>
    </row>
    <row r="310">
      <c r="A310" s="15">
        <f>IF(F310="","",CLIENT&amp;"-BBM-"&amp;PROJ&amp;"-"&amp;B310&amp;"-"&amp;C310&amp;"-"&amp;D310&amp;"-"&amp;E310&amp;"-"&amp;TEXT(F310,"0000"))</f>
        <v/>
      </c>
      <c r="B310" s="16" t="n"/>
      <c r="C310" s="16" t="n"/>
      <c r="D310" s="16" t="n"/>
      <c r="E310" s="16" t="n"/>
      <c r="F310" s="16" t="n"/>
      <c r="G310" s="16" t="n"/>
      <c r="H310" s="16" t="n"/>
      <c r="I310" s="16" t="n"/>
      <c r="J310" s="16" t="n"/>
      <c r="K310" s="16" t="n"/>
      <c r="L310" s="17">
        <f>IF(A310="","",IFERROR(1/(1/_xlfn.MAXIFS('Transmittal log'!$D$6:$D$505,'Transmittal log'!$G$6:$G$505,A310)),""))</f>
        <v/>
      </c>
      <c r="M310" s="18">
        <f>IF(A310="","",IFERROR(1/(1/_xlfn.MAXIFS('Transmittal log'!$H$6:$H$505,'Transmittal log'!$G$6:$G$505,A310)),""))</f>
        <v/>
      </c>
      <c r="N310" s="15">
        <f>IF(A310="","",COUNTIF('Transmittal log'!$G$6:$G$505,A310))</f>
        <v/>
      </c>
      <c r="O310" s="16" t="n"/>
      <c r="P310" s="16" t="n"/>
    </row>
    <row r="311">
      <c r="A311" s="15">
        <f>IF(F311="","",CLIENT&amp;"-BBM-"&amp;PROJ&amp;"-"&amp;B311&amp;"-"&amp;C311&amp;"-"&amp;D311&amp;"-"&amp;E311&amp;"-"&amp;TEXT(F311,"0000"))</f>
        <v/>
      </c>
      <c r="B311" s="16" t="n"/>
      <c r="C311" s="16" t="n"/>
      <c r="D311" s="16" t="n"/>
      <c r="E311" s="16" t="n"/>
      <c r="F311" s="16" t="n"/>
      <c r="G311" s="16" t="n"/>
      <c r="H311" s="16" t="n"/>
      <c r="I311" s="16" t="n"/>
      <c r="J311" s="16" t="n"/>
      <c r="K311" s="16" t="n"/>
      <c r="L311" s="17">
        <f>IF(A311="","",IFERROR(1/(1/_xlfn.MAXIFS('Transmittal log'!$D$6:$D$505,'Transmittal log'!$G$6:$G$505,A311)),""))</f>
        <v/>
      </c>
      <c r="M311" s="18">
        <f>IF(A311="","",IFERROR(1/(1/_xlfn.MAXIFS('Transmittal log'!$H$6:$H$505,'Transmittal log'!$G$6:$G$505,A311)),""))</f>
        <v/>
      </c>
      <c r="N311" s="15">
        <f>IF(A311="","",COUNTIF('Transmittal log'!$G$6:$G$505,A311))</f>
        <v/>
      </c>
      <c r="O311" s="16" t="n"/>
      <c r="P311" s="16" t="n"/>
    </row>
    <row r="312">
      <c r="A312" s="15">
        <f>IF(F312="","",CLIENT&amp;"-BBM-"&amp;PROJ&amp;"-"&amp;B312&amp;"-"&amp;C312&amp;"-"&amp;D312&amp;"-"&amp;E312&amp;"-"&amp;TEXT(F312,"0000"))</f>
        <v/>
      </c>
      <c r="B312" s="16" t="n"/>
      <c r="C312" s="16" t="n"/>
      <c r="D312" s="16" t="n"/>
      <c r="E312" s="16" t="n"/>
      <c r="F312" s="16" t="n"/>
      <c r="G312" s="16" t="n"/>
      <c r="H312" s="16" t="n"/>
      <c r="I312" s="16" t="n"/>
      <c r="J312" s="16" t="n"/>
      <c r="K312" s="16" t="n"/>
      <c r="L312" s="17">
        <f>IF(A312="","",IFERROR(1/(1/_xlfn.MAXIFS('Transmittal log'!$D$6:$D$505,'Transmittal log'!$G$6:$G$505,A312)),""))</f>
        <v/>
      </c>
      <c r="M312" s="18">
        <f>IF(A312="","",IFERROR(1/(1/_xlfn.MAXIFS('Transmittal log'!$H$6:$H$505,'Transmittal log'!$G$6:$G$505,A312)),""))</f>
        <v/>
      </c>
      <c r="N312" s="15">
        <f>IF(A312="","",COUNTIF('Transmittal log'!$G$6:$G$505,A312))</f>
        <v/>
      </c>
      <c r="O312" s="16" t="n"/>
      <c r="P312" s="16" t="n"/>
    </row>
    <row r="313">
      <c r="A313" s="15">
        <f>IF(F313="","",CLIENT&amp;"-BBM-"&amp;PROJ&amp;"-"&amp;B313&amp;"-"&amp;C313&amp;"-"&amp;D313&amp;"-"&amp;E313&amp;"-"&amp;TEXT(F313,"0000"))</f>
        <v/>
      </c>
      <c r="B313" s="16" t="n"/>
      <c r="C313" s="16" t="n"/>
      <c r="D313" s="16" t="n"/>
      <c r="E313" s="16" t="n"/>
      <c r="F313" s="16" t="n"/>
      <c r="G313" s="16" t="n"/>
      <c r="H313" s="16" t="n"/>
      <c r="I313" s="16" t="n"/>
      <c r="J313" s="16" t="n"/>
      <c r="K313" s="16" t="n"/>
      <c r="L313" s="17">
        <f>IF(A313="","",IFERROR(1/(1/_xlfn.MAXIFS('Transmittal log'!$D$6:$D$505,'Transmittal log'!$G$6:$G$505,A313)),""))</f>
        <v/>
      </c>
      <c r="M313" s="18">
        <f>IF(A313="","",IFERROR(1/(1/_xlfn.MAXIFS('Transmittal log'!$H$6:$H$505,'Transmittal log'!$G$6:$G$505,A313)),""))</f>
        <v/>
      </c>
      <c r="N313" s="15">
        <f>IF(A313="","",COUNTIF('Transmittal log'!$G$6:$G$505,A313))</f>
        <v/>
      </c>
      <c r="O313" s="16" t="n"/>
      <c r="P313" s="16" t="n"/>
    </row>
    <row r="314">
      <c r="A314" s="15">
        <f>IF(F314="","",CLIENT&amp;"-BBM-"&amp;PROJ&amp;"-"&amp;B314&amp;"-"&amp;C314&amp;"-"&amp;D314&amp;"-"&amp;E314&amp;"-"&amp;TEXT(F314,"0000"))</f>
        <v/>
      </c>
      <c r="B314" s="16" t="n"/>
      <c r="C314" s="16" t="n"/>
      <c r="D314" s="16" t="n"/>
      <c r="E314" s="16" t="n"/>
      <c r="F314" s="16" t="n"/>
      <c r="G314" s="16" t="n"/>
      <c r="H314" s="16" t="n"/>
      <c r="I314" s="16" t="n"/>
      <c r="J314" s="16" t="n"/>
      <c r="K314" s="16" t="n"/>
      <c r="L314" s="17">
        <f>IF(A314="","",IFERROR(1/(1/_xlfn.MAXIFS('Transmittal log'!$D$6:$D$505,'Transmittal log'!$G$6:$G$505,A314)),""))</f>
        <v/>
      </c>
      <c r="M314" s="18">
        <f>IF(A314="","",IFERROR(1/(1/_xlfn.MAXIFS('Transmittal log'!$H$6:$H$505,'Transmittal log'!$G$6:$G$505,A314)),""))</f>
        <v/>
      </c>
      <c r="N314" s="15">
        <f>IF(A314="","",COUNTIF('Transmittal log'!$G$6:$G$505,A314))</f>
        <v/>
      </c>
      <c r="O314" s="16" t="n"/>
      <c r="P314" s="16" t="n"/>
    </row>
    <row r="315">
      <c r="A315" s="15">
        <f>IF(F315="","",CLIENT&amp;"-BBM-"&amp;PROJ&amp;"-"&amp;B315&amp;"-"&amp;C315&amp;"-"&amp;D315&amp;"-"&amp;E315&amp;"-"&amp;TEXT(F315,"0000"))</f>
        <v/>
      </c>
      <c r="B315" s="16" t="n"/>
      <c r="C315" s="16" t="n"/>
      <c r="D315" s="16" t="n"/>
      <c r="E315" s="16" t="n"/>
      <c r="F315" s="16" t="n"/>
      <c r="G315" s="16" t="n"/>
      <c r="H315" s="16" t="n"/>
      <c r="I315" s="16" t="n"/>
      <c r="J315" s="16" t="n"/>
      <c r="K315" s="16" t="n"/>
      <c r="L315" s="17">
        <f>IF(A315="","",IFERROR(1/(1/_xlfn.MAXIFS('Transmittal log'!$D$6:$D$505,'Transmittal log'!$G$6:$G$505,A315)),""))</f>
        <v/>
      </c>
      <c r="M315" s="18">
        <f>IF(A315="","",IFERROR(1/(1/_xlfn.MAXIFS('Transmittal log'!$H$6:$H$505,'Transmittal log'!$G$6:$G$505,A315)),""))</f>
        <v/>
      </c>
      <c r="N315" s="15">
        <f>IF(A315="","",COUNTIF('Transmittal log'!$G$6:$G$505,A315))</f>
        <v/>
      </c>
      <c r="O315" s="16" t="n"/>
      <c r="P315" s="16" t="n"/>
    </row>
    <row r="316">
      <c r="A316" s="15">
        <f>IF(F316="","",CLIENT&amp;"-BBM-"&amp;PROJ&amp;"-"&amp;B316&amp;"-"&amp;C316&amp;"-"&amp;D316&amp;"-"&amp;E316&amp;"-"&amp;TEXT(F316,"0000"))</f>
        <v/>
      </c>
      <c r="B316" s="16" t="n"/>
      <c r="C316" s="16" t="n"/>
      <c r="D316" s="16" t="n"/>
      <c r="E316" s="16" t="n"/>
      <c r="F316" s="16" t="n"/>
      <c r="G316" s="16" t="n"/>
      <c r="H316" s="16" t="n"/>
      <c r="I316" s="16" t="n"/>
      <c r="J316" s="16" t="n"/>
      <c r="K316" s="16" t="n"/>
      <c r="L316" s="17">
        <f>IF(A316="","",IFERROR(1/(1/_xlfn.MAXIFS('Transmittal log'!$D$6:$D$505,'Transmittal log'!$G$6:$G$505,A316)),""))</f>
        <v/>
      </c>
      <c r="M316" s="18">
        <f>IF(A316="","",IFERROR(1/(1/_xlfn.MAXIFS('Transmittal log'!$H$6:$H$505,'Transmittal log'!$G$6:$G$505,A316)),""))</f>
        <v/>
      </c>
      <c r="N316" s="15">
        <f>IF(A316="","",COUNTIF('Transmittal log'!$G$6:$G$505,A316))</f>
        <v/>
      </c>
      <c r="O316" s="16" t="n"/>
      <c r="P316" s="16" t="n"/>
    </row>
    <row r="317">
      <c r="A317" s="15">
        <f>IF(F317="","",CLIENT&amp;"-BBM-"&amp;PROJ&amp;"-"&amp;B317&amp;"-"&amp;C317&amp;"-"&amp;D317&amp;"-"&amp;E317&amp;"-"&amp;TEXT(F317,"0000"))</f>
        <v/>
      </c>
      <c r="B317" s="16" t="n"/>
      <c r="C317" s="16" t="n"/>
      <c r="D317" s="16" t="n"/>
      <c r="E317" s="16" t="n"/>
      <c r="F317" s="16" t="n"/>
      <c r="G317" s="16" t="n"/>
      <c r="H317" s="16" t="n"/>
      <c r="I317" s="16" t="n"/>
      <c r="J317" s="16" t="n"/>
      <c r="K317" s="16" t="n"/>
      <c r="L317" s="17">
        <f>IF(A317="","",IFERROR(1/(1/_xlfn.MAXIFS('Transmittal log'!$D$6:$D$505,'Transmittal log'!$G$6:$G$505,A317)),""))</f>
        <v/>
      </c>
      <c r="M317" s="18">
        <f>IF(A317="","",IFERROR(1/(1/_xlfn.MAXIFS('Transmittal log'!$H$6:$H$505,'Transmittal log'!$G$6:$G$505,A317)),""))</f>
        <v/>
      </c>
      <c r="N317" s="15">
        <f>IF(A317="","",COUNTIF('Transmittal log'!$G$6:$G$505,A317))</f>
        <v/>
      </c>
      <c r="O317" s="16" t="n"/>
      <c r="P317" s="16" t="n"/>
    </row>
    <row r="318">
      <c r="A318" s="15">
        <f>IF(F318="","",CLIENT&amp;"-BBM-"&amp;PROJ&amp;"-"&amp;B318&amp;"-"&amp;C318&amp;"-"&amp;D318&amp;"-"&amp;E318&amp;"-"&amp;TEXT(F318,"0000"))</f>
        <v/>
      </c>
      <c r="B318" s="16" t="n"/>
      <c r="C318" s="16" t="n"/>
      <c r="D318" s="16" t="n"/>
      <c r="E318" s="16" t="n"/>
      <c r="F318" s="16" t="n"/>
      <c r="G318" s="16" t="n"/>
      <c r="H318" s="16" t="n"/>
      <c r="I318" s="16" t="n"/>
      <c r="J318" s="16" t="n"/>
      <c r="K318" s="16" t="n"/>
      <c r="L318" s="17">
        <f>IF(A318="","",IFERROR(1/(1/_xlfn.MAXIFS('Transmittal log'!$D$6:$D$505,'Transmittal log'!$G$6:$G$505,A318)),""))</f>
        <v/>
      </c>
      <c r="M318" s="18">
        <f>IF(A318="","",IFERROR(1/(1/_xlfn.MAXIFS('Transmittal log'!$H$6:$H$505,'Transmittal log'!$G$6:$G$505,A318)),""))</f>
        <v/>
      </c>
      <c r="N318" s="15">
        <f>IF(A318="","",COUNTIF('Transmittal log'!$G$6:$G$505,A318))</f>
        <v/>
      </c>
      <c r="O318" s="16" t="n"/>
      <c r="P318" s="16" t="n"/>
    </row>
    <row r="319">
      <c r="A319" s="15">
        <f>IF(F319="","",CLIENT&amp;"-BBM-"&amp;PROJ&amp;"-"&amp;B319&amp;"-"&amp;C319&amp;"-"&amp;D319&amp;"-"&amp;E319&amp;"-"&amp;TEXT(F319,"0000"))</f>
        <v/>
      </c>
      <c r="B319" s="16" t="n"/>
      <c r="C319" s="16" t="n"/>
      <c r="D319" s="16" t="n"/>
      <c r="E319" s="16" t="n"/>
      <c r="F319" s="16" t="n"/>
      <c r="G319" s="16" t="n"/>
      <c r="H319" s="16" t="n"/>
      <c r="I319" s="16" t="n"/>
      <c r="J319" s="16" t="n"/>
      <c r="K319" s="16" t="n"/>
      <c r="L319" s="17">
        <f>IF(A319="","",IFERROR(1/(1/_xlfn.MAXIFS('Transmittal log'!$D$6:$D$505,'Transmittal log'!$G$6:$G$505,A319)),""))</f>
        <v/>
      </c>
      <c r="M319" s="18">
        <f>IF(A319="","",IFERROR(1/(1/_xlfn.MAXIFS('Transmittal log'!$H$6:$H$505,'Transmittal log'!$G$6:$G$505,A319)),""))</f>
        <v/>
      </c>
      <c r="N319" s="15">
        <f>IF(A319="","",COUNTIF('Transmittal log'!$G$6:$G$505,A319))</f>
        <v/>
      </c>
      <c r="O319" s="16" t="n"/>
      <c r="P319" s="16" t="n"/>
    </row>
    <row r="320">
      <c r="A320" s="15">
        <f>IF(F320="","",CLIENT&amp;"-BBM-"&amp;PROJ&amp;"-"&amp;B320&amp;"-"&amp;C320&amp;"-"&amp;D320&amp;"-"&amp;E320&amp;"-"&amp;TEXT(F320,"0000"))</f>
        <v/>
      </c>
      <c r="B320" s="16" t="n"/>
      <c r="C320" s="16" t="n"/>
      <c r="D320" s="16" t="n"/>
      <c r="E320" s="16" t="n"/>
      <c r="F320" s="16" t="n"/>
      <c r="G320" s="16" t="n"/>
      <c r="H320" s="16" t="n"/>
      <c r="I320" s="16" t="n"/>
      <c r="J320" s="16" t="n"/>
      <c r="K320" s="16" t="n"/>
      <c r="L320" s="17">
        <f>IF(A320="","",IFERROR(1/(1/_xlfn.MAXIFS('Transmittal log'!$D$6:$D$505,'Transmittal log'!$G$6:$G$505,A320)),""))</f>
        <v/>
      </c>
      <c r="M320" s="18">
        <f>IF(A320="","",IFERROR(1/(1/_xlfn.MAXIFS('Transmittal log'!$H$6:$H$505,'Transmittal log'!$G$6:$G$505,A320)),""))</f>
        <v/>
      </c>
      <c r="N320" s="15">
        <f>IF(A320="","",COUNTIF('Transmittal log'!$G$6:$G$505,A320))</f>
        <v/>
      </c>
      <c r="O320" s="16" t="n"/>
      <c r="P320" s="16" t="n"/>
    </row>
    <row r="321">
      <c r="A321" s="15">
        <f>IF(F321="","",CLIENT&amp;"-BBM-"&amp;PROJ&amp;"-"&amp;B321&amp;"-"&amp;C321&amp;"-"&amp;D321&amp;"-"&amp;E321&amp;"-"&amp;TEXT(F321,"0000"))</f>
        <v/>
      </c>
      <c r="B321" s="16" t="n"/>
      <c r="C321" s="16" t="n"/>
      <c r="D321" s="16" t="n"/>
      <c r="E321" s="16" t="n"/>
      <c r="F321" s="16" t="n"/>
      <c r="G321" s="16" t="n"/>
      <c r="H321" s="16" t="n"/>
      <c r="I321" s="16" t="n"/>
      <c r="J321" s="16" t="n"/>
      <c r="K321" s="16" t="n"/>
      <c r="L321" s="17">
        <f>IF(A321="","",IFERROR(1/(1/_xlfn.MAXIFS('Transmittal log'!$D$6:$D$505,'Transmittal log'!$G$6:$G$505,A321)),""))</f>
        <v/>
      </c>
      <c r="M321" s="18">
        <f>IF(A321="","",IFERROR(1/(1/_xlfn.MAXIFS('Transmittal log'!$H$6:$H$505,'Transmittal log'!$G$6:$G$505,A321)),""))</f>
        <v/>
      </c>
      <c r="N321" s="15">
        <f>IF(A321="","",COUNTIF('Transmittal log'!$G$6:$G$505,A321))</f>
        <v/>
      </c>
      <c r="O321" s="16" t="n"/>
      <c r="P321" s="16" t="n"/>
    </row>
    <row r="322">
      <c r="A322" s="15">
        <f>IF(F322="","",CLIENT&amp;"-BBM-"&amp;PROJ&amp;"-"&amp;B322&amp;"-"&amp;C322&amp;"-"&amp;D322&amp;"-"&amp;E322&amp;"-"&amp;TEXT(F322,"0000"))</f>
        <v/>
      </c>
      <c r="B322" s="16" t="n"/>
      <c r="C322" s="16" t="n"/>
      <c r="D322" s="16" t="n"/>
      <c r="E322" s="16" t="n"/>
      <c r="F322" s="16" t="n"/>
      <c r="G322" s="16" t="n"/>
      <c r="H322" s="16" t="n"/>
      <c r="I322" s="16" t="n"/>
      <c r="J322" s="16" t="n"/>
      <c r="K322" s="16" t="n"/>
      <c r="L322" s="17">
        <f>IF(A322="","",IFERROR(1/(1/_xlfn.MAXIFS('Transmittal log'!$D$6:$D$505,'Transmittal log'!$G$6:$G$505,A322)),""))</f>
        <v/>
      </c>
      <c r="M322" s="18">
        <f>IF(A322="","",IFERROR(1/(1/_xlfn.MAXIFS('Transmittal log'!$H$6:$H$505,'Transmittal log'!$G$6:$G$505,A322)),""))</f>
        <v/>
      </c>
      <c r="N322" s="15">
        <f>IF(A322="","",COUNTIF('Transmittal log'!$G$6:$G$505,A322))</f>
        <v/>
      </c>
      <c r="O322" s="16" t="n"/>
      <c r="P322" s="16" t="n"/>
    </row>
    <row r="323">
      <c r="A323" s="15">
        <f>IF(F323="","",CLIENT&amp;"-BBM-"&amp;PROJ&amp;"-"&amp;B323&amp;"-"&amp;C323&amp;"-"&amp;D323&amp;"-"&amp;E323&amp;"-"&amp;TEXT(F323,"0000"))</f>
        <v/>
      </c>
      <c r="B323" s="16" t="n"/>
      <c r="C323" s="16" t="n"/>
      <c r="D323" s="16" t="n"/>
      <c r="E323" s="16" t="n"/>
      <c r="F323" s="16" t="n"/>
      <c r="G323" s="16" t="n"/>
      <c r="H323" s="16" t="n"/>
      <c r="I323" s="16" t="n"/>
      <c r="J323" s="16" t="n"/>
      <c r="K323" s="16" t="n"/>
      <c r="L323" s="17">
        <f>IF(A323="","",IFERROR(1/(1/_xlfn.MAXIFS('Transmittal log'!$D$6:$D$505,'Transmittal log'!$G$6:$G$505,A323)),""))</f>
        <v/>
      </c>
      <c r="M323" s="18">
        <f>IF(A323="","",IFERROR(1/(1/_xlfn.MAXIFS('Transmittal log'!$H$6:$H$505,'Transmittal log'!$G$6:$G$505,A323)),""))</f>
        <v/>
      </c>
      <c r="N323" s="15">
        <f>IF(A323="","",COUNTIF('Transmittal log'!$G$6:$G$505,A323))</f>
        <v/>
      </c>
      <c r="O323" s="16" t="n"/>
      <c r="P323" s="16" t="n"/>
    </row>
    <row r="324">
      <c r="A324" s="15">
        <f>IF(F324="","",CLIENT&amp;"-BBM-"&amp;PROJ&amp;"-"&amp;B324&amp;"-"&amp;C324&amp;"-"&amp;D324&amp;"-"&amp;E324&amp;"-"&amp;TEXT(F324,"0000"))</f>
        <v/>
      </c>
      <c r="B324" s="16" t="n"/>
      <c r="C324" s="16" t="n"/>
      <c r="D324" s="16" t="n"/>
      <c r="E324" s="16" t="n"/>
      <c r="F324" s="16" t="n"/>
      <c r="G324" s="16" t="n"/>
      <c r="H324" s="16" t="n"/>
      <c r="I324" s="16" t="n"/>
      <c r="J324" s="16" t="n"/>
      <c r="K324" s="16" t="n"/>
      <c r="L324" s="17">
        <f>IF(A324="","",IFERROR(1/(1/_xlfn.MAXIFS('Transmittal log'!$D$6:$D$505,'Transmittal log'!$G$6:$G$505,A324)),""))</f>
        <v/>
      </c>
      <c r="M324" s="18">
        <f>IF(A324="","",IFERROR(1/(1/_xlfn.MAXIFS('Transmittal log'!$H$6:$H$505,'Transmittal log'!$G$6:$G$505,A324)),""))</f>
        <v/>
      </c>
      <c r="N324" s="15">
        <f>IF(A324="","",COUNTIF('Transmittal log'!$G$6:$G$505,A324))</f>
        <v/>
      </c>
      <c r="O324" s="16" t="n"/>
      <c r="P324" s="16" t="n"/>
    </row>
    <row r="325">
      <c r="A325" s="15">
        <f>IF(F325="","",CLIENT&amp;"-BBM-"&amp;PROJ&amp;"-"&amp;B325&amp;"-"&amp;C325&amp;"-"&amp;D325&amp;"-"&amp;E325&amp;"-"&amp;TEXT(F325,"0000"))</f>
        <v/>
      </c>
      <c r="B325" s="16" t="n"/>
      <c r="C325" s="16" t="n"/>
      <c r="D325" s="16" t="n"/>
      <c r="E325" s="16" t="n"/>
      <c r="F325" s="16" t="n"/>
      <c r="G325" s="16" t="n"/>
      <c r="H325" s="16" t="n"/>
      <c r="I325" s="16" t="n"/>
      <c r="J325" s="16" t="n"/>
      <c r="K325" s="16" t="n"/>
      <c r="L325" s="17">
        <f>IF(A325="","",IFERROR(1/(1/_xlfn.MAXIFS('Transmittal log'!$D$6:$D$505,'Transmittal log'!$G$6:$G$505,A325)),""))</f>
        <v/>
      </c>
      <c r="M325" s="18">
        <f>IF(A325="","",IFERROR(1/(1/_xlfn.MAXIFS('Transmittal log'!$H$6:$H$505,'Transmittal log'!$G$6:$G$505,A325)),""))</f>
        <v/>
      </c>
      <c r="N325" s="15">
        <f>IF(A325="","",COUNTIF('Transmittal log'!$G$6:$G$505,A325))</f>
        <v/>
      </c>
      <c r="O325" s="16" t="n"/>
      <c r="P325" s="16" t="n"/>
    </row>
    <row r="326">
      <c r="A326" s="15">
        <f>IF(F326="","",CLIENT&amp;"-BBM-"&amp;PROJ&amp;"-"&amp;B326&amp;"-"&amp;C326&amp;"-"&amp;D326&amp;"-"&amp;E326&amp;"-"&amp;TEXT(F326,"0000"))</f>
        <v/>
      </c>
      <c r="B326" s="16" t="n"/>
      <c r="C326" s="16" t="n"/>
      <c r="D326" s="16" t="n"/>
      <c r="E326" s="16" t="n"/>
      <c r="F326" s="16" t="n"/>
      <c r="G326" s="16" t="n"/>
      <c r="H326" s="16" t="n"/>
      <c r="I326" s="16" t="n"/>
      <c r="J326" s="16" t="n"/>
      <c r="K326" s="16" t="n"/>
      <c r="L326" s="17">
        <f>IF(A326="","",IFERROR(1/(1/_xlfn.MAXIFS('Transmittal log'!$D$6:$D$505,'Transmittal log'!$G$6:$G$505,A326)),""))</f>
        <v/>
      </c>
      <c r="M326" s="18">
        <f>IF(A326="","",IFERROR(1/(1/_xlfn.MAXIFS('Transmittal log'!$H$6:$H$505,'Transmittal log'!$G$6:$G$505,A326)),""))</f>
        <v/>
      </c>
      <c r="N326" s="15">
        <f>IF(A326="","",COUNTIF('Transmittal log'!$G$6:$G$505,A326))</f>
        <v/>
      </c>
      <c r="O326" s="16" t="n"/>
      <c r="P326" s="16" t="n"/>
    </row>
    <row r="327">
      <c r="A327" s="15">
        <f>IF(F327="","",CLIENT&amp;"-BBM-"&amp;PROJ&amp;"-"&amp;B327&amp;"-"&amp;C327&amp;"-"&amp;D327&amp;"-"&amp;E327&amp;"-"&amp;TEXT(F327,"0000"))</f>
        <v/>
      </c>
      <c r="B327" s="16" t="n"/>
      <c r="C327" s="16" t="n"/>
      <c r="D327" s="16" t="n"/>
      <c r="E327" s="16" t="n"/>
      <c r="F327" s="16" t="n"/>
      <c r="G327" s="16" t="n"/>
      <c r="H327" s="16" t="n"/>
      <c r="I327" s="16" t="n"/>
      <c r="J327" s="16" t="n"/>
      <c r="K327" s="16" t="n"/>
      <c r="L327" s="17">
        <f>IF(A327="","",IFERROR(1/(1/_xlfn.MAXIFS('Transmittal log'!$D$6:$D$505,'Transmittal log'!$G$6:$G$505,A327)),""))</f>
        <v/>
      </c>
      <c r="M327" s="18">
        <f>IF(A327="","",IFERROR(1/(1/_xlfn.MAXIFS('Transmittal log'!$H$6:$H$505,'Transmittal log'!$G$6:$G$505,A327)),""))</f>
        <v/>
      </c>
      <c r="N327" s="15">
        <f>IF(A327="","",COUNTIF('Transmittal log'!$G$6:$G$505,A327))</f>
        <v/>
      </c>
      <c r="O327" s="16" t="n"/>
      <c r="P327" s="16" t="n"/>
    </row>
    <row r="328">
      <c r="A328" s="15">
        <f>IF(F328="","",CLIENT&amp;"-BBM-"&amp;PROJ&amp;"-"&amp;B328&amp;"-"&amp;C328&amp;"-"&amp;D328&amp;"-"&amp;E328&amp;"-"&amp;TEXT(F328,"0000"))</f>
        <v/>
      </c>
      <c r="B328" s="16" t="n"/>
      <c r="C328" s="16" t="n"/>
      <c r="D328" s="16" t="n"/>
      <c r="E328" s="16" t="n"/>
      <c r="F328" s="16" t="n"/>
      <c r="G328" s="16" t="n"/>
      <c r="H328" s="16" t="n"/>
      <c r="I328" s="16" t="n"/>
      <c r="J328" s="16" t="n"/>
      <c r="K328" s="16" t="n"/>
      <c r="L328" s="17">
        <f>IF(A328="","",IFERROR(1/(1/_xlfn.MAXIFS('Transmittal log'!$D$6:$D$505,'Transmittal log'!$G$6:$G$505,A328)),""))</f>
        <v/>
      </c>
      <c r="M328" s="18">
        <f>IF(A328="","",IFERROR(1/(1/_xlfn.MAXIFS('Transmittal log'!$H$6:$H$505,'Transmittal log'!$G$6:$G$505,A328)),""))</f>
        <v/>
      </c>
      <c r="N328" s="15">
        <f>IF(A328="","",COUNTIF('Transmittal log'!$G$6:$G$505,A328))</f>
        <v/>
      </c>
      <c r="O328" s="16" t="n"/>
      <c r="P328" s="16" t="n"/>
    </row>
    <row r="329">
      <c r="A329" s="15">
        <f>IF(F329="","",CLIENT&amp;"-BBM-"&amp;PROJ&amp;"-"&amp;B329&amp;"-"&amp;C329&amp;"-"&amp;D329&amp;"-"&amp;E329&amp;"-"&amp;TEXT(F329,"0000"))</f>
        <v/>
      </c>
      <c r="B329" s="16" t="n"/>
      <c r="C329" s="16" t="n"/>
      <c r="D329" s="16" t="n"/>
      <c r="E329" s="16" t="n"/>
      <c r="F329" s="16" t="n"/>
      <c r="G329" s="16" t="n"/>
      <c r="H329" s="16" t="n"/>
      <c r="I329" s="16" t="n"/>
      <c r="J329" s="16" t="n"/>
      <c r="K329" s="16" t="n"/>
      <c r="L329" s="17">
        <f>IF(A329="","",IFERROR(1/(1/_xlfn.MAXIFS('Transmittal log'!$D$6:$D$505,'Transmittal log'!$G$6:$G$505,A329)),""))</f>
        <v/>
      </c>
      <c r="M329" s="18">
        <f>IF(A329="","",IFERROR(1/(1/_xlfn.MAXIFS('Transmittal log'!$H$6:$H$505,'Transmittal log'!$G$6:$G$505,A329)),""))</f>
        <v/>
      </c>
      <c r="N329" s="15">
        <f>IF(A329="","",COUNTIF('Transmittal log'!$G$6:$G$505,A329))</f>
        <v/>
      </c>
      <c r="O329" s="16" t="n"/>
      <c r="P329" s="16" t="n"/>
    </row>
    <row r="330">
      <c r="A330" s="15">
        <f>IF(F330="","",CLIENT&amp;"-BBM-"&amp;PROJ&amp;"-"&amp;B330&amp;"-"&amp;C330&amp;"-"&amp;D330&amp;"-"&amp;E330&amp;"-"&amp;TEXT(F330,"0000"))</f>
        <v/>
      </c>
      <c r="B330" s="16" t="n"/>
      <c r="C330" s="16" t="n"/>
      <c r="D330" s="16" t="n"/>
      <c r="E330" s="16" t="n"/>
      <c r="F330" s="16" t="n"/>
      <c r="G330" s="16" t="n"/>
      <c r="H330" s="16" t="n"/>
      <c r="I330" s="16" t="n"/>
      <c r="J330" s="16" t="n"/>
      <c r="K330" s="16" t="n"/>
      <c r="L330" s="17">
        <f>IF(A330="","",IFERROR(1/(1/_xlfn.MAXIFS('Transmittal log'!$D$6:$D$505,'Transmittal log'!$G$6:$G$505,A330)),""))</f>
        <v/>
      </c>
      <c r="M330" s="18">
        <f>IF(A330="","",IFERROR(1/(1/_xlfn.MAXIFS('Transmittal log'!$H$6:$H$505,'Transmittal log'!$G$6:$G$505,A330)),""))</f>
        <v/>
      </c>
      <c r="N330" s="15">
        <f>IF(A330="","",COUNTIF('Transmittal log'!$G$6:$G$505,A330))</f>
        <v/>
      </c>
      <c r="O330" s="16" t="n"/>
      <c r="P330" s="16" t="n"/>
    </row>
    <row r="331">
      <c r="A331" s="15">
        <f>IF(F331="","",CLIENT&amp;"-BBM-"&amp;PROJ&amp;"-"&amp;B331&amp;"-"&amp;C331&amp;"-"&amp;D331&amp;"-"&amp;E331&amp;"-"&amp;TEXT(F331,"0000"))</f>
        <v/>
      </c>
      <c r="B331" s="16" t="n"/>
      <c r="C331" s="16" t="n"/>
      <c r="D331" s="16" t="n"/>
      <c r="E331" s="16" t="n"/>
      <c r="F331" s="16" t="n"/>
      <c r="G331" s="16" t="n"/>
      <c r="H331" s="16" t="n"/>
      <c r="I331" s="16" t="n"/>
      <c r="J331" s="16" t="n"/>
      <c r="K331" s="16" t="n"/>
      <c r="L331" s="17">
        <f>IF(A331="","",IFERROR(1/(1/_xlfn.MAXIFS('Transmittal log'!$D$6:$D$505,'Transmittal log'!$G$6:$G$505,A331)),""))</f>
        <v/>
      </c>
      <c r="M331" s="18">
        <f>IF(A331="","",IFERROR(1/(1/_xlfn.MAXIFS('Transmittal log'!$H$6:$H$505,'Transmittal log'!$G$6:$G$505,A331)),""))</f>
        <v/>
      </c>
      <c r="N331" s="15">
        <f>IF(A331="","",COUNTIF('Transmittal log'!$G$6:$G$505,A331))</f>
        <v/>
      </c>
      <c r="O331" s="16" t="n"/>
      <c r="P331" s="16" t="n"/>
    </row>
    <row r="332">
      <c r="A332" s="15">
        <f>IF(F332="","",CLIENT&amp;"-BBM-"&amp;PROJ&amp;"-"&amp;B332&amp;"-"&amp;C332&amp;"-"&amp;D332&amp;"-"&amp;E332&amp;"-"&amp;TEXT(F332,"0000"))</f>
        <v/>
      </c>
      <c r="B332" s="16" t="n"/>
      <c r="C332" s="16" t="n"/>
      <c r="D332" s="16" t="n"/>
      <c r="E332" s="16" t="n"/>
      <c r="F332" s="16" t="n"/>
      <c r="G332" s="16" t="n"/>
      <c r="H332" s="16" t="n"/>
      <c r="I332" s="16" t="n"/>
      <c r="J332" s="16" t="n"/>
      <c r="K332" s="16" t="n"/>
      <c r="L332" s="17">
        <f>IF(A332="","",IFERROR(1/(1/_xlfn.MAXIFS('Transmittal log'!$D$6:$D$505,'Transmittal log'!$G$6:$G$505,A332)),""))</f>
        <v/>
      </c>
      <c r="M332" s="18">
        <f>IF(A332="","",IFERROR(1/(1/_xlfn.MAXIFS('Transmittal log'!$H$6:$H$505,'Transmittal log'!$G$6:$G$505,A332)),""))</f>
        <v/>
      </c>
      <c r="N332" s="15">
        <f>IF(A332="","",COUNTIF('Transmittal log'!$G$6:$G$505,A332))</f>
        <v/>
      </c>
      <c r="O332" s="16" t="n"/>
      <c r="P332" s="16" t="n"/>
    </row>
    <row r="333">
      <c r="A333" s="15">
        <f>IF(F333="","",CLIENT&amp;"-BBM-"&amp;PROJ&amp;"-"&amp;B333&amp;"-"&amp;C333&amp;"-"&amp;D333&amp;"-"&amp;E333&amp;"-"&amp;TEXT(F333,"0000"))</f>
        <v/>
      </c>
      <c r="B333" s="16" t="n"/>
      <c r="C333" s="16" t="n"/>
      <c r="D333" s="16" t="n"/>
      <c r="E333" s="16" t="n"/>
      <c r="F333" s="16" t="n"/>
      <c r="G333" s="16" t="n"/>
      <c r="H333" s="16" t="n"/>
      <c r="I333" s="16" t="n"/>
      <c r="J333" s="16" t="n"/>
      <c r="K333" s="16" t="n"/>
      <c r="L333" s="17">
        <f>IF(A333="","",IFERROR(1/(1/_xlfn.MAXIFS('Transmittal log'!$D$6:$D$505,'Transmittal log'!$G$6:$G$505,A333)),""))</f>
        <v/>
      </c>
      <c r="M333" s="18">
        <f>IF(A333="","",IFERROR(1/(1/_xlfn.MAXIFS('Transmittal log'!$H$6:$H$505,'Transmittal log'!$G$6:$G$505,A333)),""))</f>
        <v/>
      </c>
      <c r="N333" s="15">
        <f>IF(A333="","",COUNTIF('Transmittal log'!$G$6:$G$505,A333))</f>
        <v/>
      </c>
      <c r="O333" s="16" t="n"/>
      <c r="P333" s="16" t="n"/>
    </row>
    <row r="334">
      <c r="A334" s="15">
        <f>IF(F334="","",CLIENT&amp;"-BBM-"&amp;PROJ&amp;"-"&amp;B334&amp;"-"&amp;C334&amp;"-"&amp;D334&amp;"-"&amp;E334&amp;"-"&amp;TEXT(F334,"0000"))</f>
        <v/>
      </c>
      <c r="B334" s="16" t="n"/>
      <c r="C334" s="16" t="n"/>
      <c r="D334" s="16" t="n"/>
      <c r="E334" s="16" t="n"/>
      <c r="F334" s="16" t="n"/>
      <c r="G334" s="16" t="n"/>
      <c r="H334" s="16" t="n"/>
      <c r="I334" s="16" t="n"/>
      <c r="J334" s="16" t="n"/>
      <c r="K334" s="16" t="n"/>
      <c r="L334" s="17">
        <f>IF(A334="","",IFERROR(1/(1/_xlfn.MAXIFS('Transmittal log'!$D$6:$D$505,'Transmittal log'!$G$6:$G$505,A334)),""))</f>
        <v/>
      </c>
      <c r="M334" s="18">
        <f>IF(A334="","",IFERROR(1/(1/_xlfn.MAXIFS('Transmittal log'!$H$6:$H$505,'Transmittal log'!$G$6:$G$505,A334)),""))</f>
        <v/>
      </c>
      <c r="N334" s="15">
        <f>IF(A334="","",COUNTIF('Transmittal log'!$G$6:$G$505,A334))</f>
        <v/>
      </c>
      <c r="O334" s="16" t="n"/>
      <c r="P334" s="16" t="n"/>
    </row>
    <row r="335">
      <c r="A335" s="15">
        <f>IF(F335="","",CLIENT&amp;"-BBM-"&amp;PROJ&amp;"-"&amp;B335&amp;"-"&amp;C335&amp;"-"&amp;D335&amp;"-"&amp;E335&amp;"-"&amp;TEXT(F335,"0000"))</f>
        <v/>
      </c>
      <c r="B335" s="16" t="n"/>
      <c r="C335" s="16" t="n"/>
      <c r="D335" s="16" t="n"/>
      <c r="E335" s="16" t="n"/>
      <c r="F335" s="16" t="n"/>
      <c r="G335" s="16" t="n"/>
      <c r="H335" s="16" t="n"/>
      <c r="I335" s="16" t="n"/>
      <c r="J335" s="16" t="n"/>
      <c r="K335" s="16" t="n"/>
      <c r="L335" s="17">
        <f>IF(A335="","",IFERROR(1/(1/_xlfn.MAXIFS('Transmittal log'!$D$6:$D$505,'Transmittal log'!$G$6:$G$505,A335)),""))</f>
        <v/>
      </c>
      <c r="M335" s="18">
        <f>IF(A335="","",IFERROR(1/(1/_xlfn.MAXIFS('Transmittal log'!$H$6:$H$505,'Transmittal log'!$G$6:$G$505,A335)),""))</f>
        <v/>
      </c>
      <c r="N335" s="15">
        <f>IF(A335="","",COUNTIF('Transmittal log'!$G$6:$G$505,A335))</f>
        <v/>
      </c>
      <c r="O335" s="16" t="n"/>
      <c r="P335" s="16" t="n"/>
    </row>
    <row r="336">
      <c r="A336" s="15">
        <f>IF(F336="","",CLIENT&amp;"-BBM-"&amp;PROJ&amp;"-"&amp;B336&amp;"-"&amp;C336&amp;"-"&amp;D336&amp;"-"&amp;E336&amp;"-"&amp;TEXT(F336,"0000"))</f>
        <v/>
      </c>
      <c r="B336" s="16" t="n"/>
      <c r="C336" s="16" t="n"/>
      <c r="D336" s="16" t="n"/>
      <c r="E336" s="16" t="n"/>
      <c r="F336" s="16" t="n"/>
      <c r="G336" s="16" t="n"/>
      <c r="H336" s="16" t="n"/>
      <c r="I336" s="16" t="n"/>
      <c r="J336" s="16" t="n"/>
      <c r="K336" s="16" t="n"/>
      <c r="L336" s="17">
        <f>IF(A336="","",IFERROR(1/(1/_xlfn.MAXIFS('Transmittal log'!$D$6:$D$505,'Transmittal log'!$G$6:$G$505,A336)),""))</f>
        <v/>
      </c>
      <c r="M336" s="18">
        <f>IF(A336="","",IFERROR(1/(1/_xlfn.MAXIFS('Transmittal log'!$H$6:$H$505,'Transmittal log'!$G$6:$G$505,A336)),""))</f>
        <v/>
      </c>
      <c r="N336" s="15">
        <f>IF(A336="","",COUNTIF('Transmittal log'!$G$6:$G$505,A336))</f>
        <v/>
      </c>
      <c r="O336" s="16" t="n"/>
      <c r="P336" s="16" t="n"/>
    </row>
    <row r="337">
      <c r="A337" s="15">
        <f>IF(F337="","",CLIENT&amp;"-BBM-"&amp;PROJ&amp;"-"&amp;B337&amp;"-"&amp;C337&amp;"-"&amp;D337&amp;"-"&amp;E337&amp;"-"&amp;TEXT(F337,"0000"))</f>
        <v/>
      </c>
      <c r="B337" s="16" t="n"/>
      <c r="C337" s="16" t="n"/>
      <c r="D337" s="16" t="n"/>
      <c r="E337" s="16" t="n"/>
      <c r="F337" s="16" t="n"/>
      <c r="G337" s="16" t="n"/>
      <c r="H337" s="16" t="n"/>
      <c r="I337" s="16" t="n"/>
      <c r="J337" s="16" t="n"/>
      <c r="K337" s="16" t="n"/>
      <c r="L337" s="17">
        <f>IF(A337="","",IFERROR(1/(1/_xlfn.MAXIFS('Transmittal log'!$D$6:$D$505,'Transmittal log'!$G$6:$G$505,A337)),""))</f>
        <v/>
      </c>
      <c r="M337" s="18">
        <f>IF(A337="","",IFERROR(1/(1/_xlfn.MAXIFS('Transmittal log'!$H$6:$H$505,'Transmittal log'!$G$6:$G$505,A337)),""))</f>
        <v/>
      </c>
      <c r="N337" s="15">
        <f>IF(A337="","",COUNTIF('Transmittal log'!$G$6:$G$505,A337))</f>
        <v/>
      </c>
      <c r="O337" s="16" t="n"/>
      <c r="P337" s="16" t="n"/>
    </row>
    <row r="338">
      <c r="A338" s="15">
        <f>IF(F338="","",CLIENT&amp;"-BBM-"&amp;PROJ&amp;"-"&amp;B338&amp;"-"&amp;C338&amp;"-"&amp;D338&amp;"-"&amp;E338&amp;"-"&amp;TEXT(F338,"0000"))</f>
        <v/>
      </c>
      <c r="B338" s="16" t="n"/>
      <c r="C338" s="16" t="n"/>
      <c r="D338" s="16" t="n"/>
      <c r="E338" s="16" t="n"/>
      <c r="F338" s="16" t="n"/>
      <c r="G338" s="16" t="n"/>
      <c r="H338" s="16" t="n"/>
      <c r="I338" s="16" t="n"/>
      <c r="J338" s="16" t="n"/>
      <c r="K338" s="16" t="n"/>
      <c r="L338" s="17">
        <f>IF(A338="","",IFERROR(1/(1/_xlfn.MAXIFS('Transmittal log'!$D$6:$D$505,'Transmittal log'!$G$6:$G$505,A338)),""))</f>
        <v/>
      </c>
      <c r="M338" s="18">
        <f>IF(A338="","",IFERROR(1/(1/_xlfn.MAXIFS('Transmittal log'!$H$6:$H$505,'Transmittal log'!$G$6:$G$505,A338)),""))</f>
        <v/>
      </c>
      <c r="N338" s="15">
        <f>IF(A338="","",COUNTIF('Transmittal log'!$G$6:$G$505,A338))</f>
        <v/>
      </c>
      <c r="O338" s="16" t="n"/>
      <c r="P338" s="16" t="n"/>
    </row>
    <row r="339">
      <c r="A339" s="15">
        <f>IF(F339="","",CLIENT&amp;"-BBM-"&amp;PROJ&amp;"-"&amp;B339&amp;"-"&amp;C339&amp;"-"&amp;D339&amp;"-"&amp;E339&amp;"-"&amp;TEXT(F339,"0000"))</f>
        <v/>
      </c>
      <c r="B339" s="16" t="n"/>
      <c r="C339" s="16" t="n"/>
      <c r="D339" s="16" t="n"/>
      <c r="E339" s="16" t="n"/>
      <c r="F339" s="16" t="n"/>
      <c r="G339" s="16" t="n"/>
      <c r="H339" s="16" t="n"/>
      <c r="I339" s="16" t="n"/>
      <c r="J339" s="16" t="n"/>
      <c r="K339" s="16" t="n"/>
      <c r="L339" s="17">
        <f>IF(A339="","",IFERROR(1/(1/_xlfn.MAXIFS('Transmittal log'!$D$6:$D$505,'Transmittal log'!$G$6:$G$505,A339)),""))</f>
        <v/>
      </c>
      <c r="M339" s="18">
        <f>IF(A339="","",IFERROR(1/(1/_xlfn.MAXIFS('Transmittal log'!$H$6:$H$505,'Transmittal log'!$G$6:$G$505,A339)),""))</f>
        <v/>
      </c>
      <c r="N339" s="15">
        <f>IF(A339="","",COUNTIF('Transmittal log'!$G$6:$G$505,A339))</f>
        <v/>
      </c>
      <c r="O339" s="16" t="n"/>
      <c r="P339" s="16" t="n"/>
    </row>
    <row r="340">
      <c r="A340" s="15">
        <f>IF(F340="","",CLIENT&amp;"-BBM-"&amp;PROJ&amp;"-"&amp;B340&amp;"-"&amp;C340&amp;"-"&amp;D340&amp;"-"&amp;E340&amp;"-"&amp;TEXT(F340,"0000"))</f>
        <v/>
      </c>
      <c r="B340" s="16" t="n"/>
      <c r="C340" s="16" t="n"/>
      <c r="D340" s="16" t="n"/>
      <c r="E340" s="16" t="n"/>
      <c r="F340" s="16" t="n"/>
      <c r="G340" s="16" t="n"/>
      <c r="H340" s="16" t="n"/>
      <c r="I340" s="16" t="n"/>
      <c r="J340" s="16" t="n"/>
      <c r="K340" s="16" t="n"/>
      <c r="L340" s="17">
        <f>IF(A340="","",IFERROR(1/(1/_xlfn.MAXIFS('Transmittal log'!$D$6:$D$505,'Transmittal log'!$G$6:$G$505,A340)),""))</f>
        <v/>
      </c>
      <c r="M340" s="18">
        <f>IF(A340="","",IFERROR(1/(1/_xlfn.MAXIFS('Transmittal log'!$H$6:$H$505,'Transmittal log'!$G$6:$G$505,A340)),""))</f>
        <v/>
      </c>
      <c r="N340" s="15">
        <f>IF(A340="","",COUNTIF('Transmittal log'!$G$6:$G$505,A340))</f>
        <v/>
      </c>
      <c r="O340" s="16" t="n"/>
      <c r="P340" s="16" t="n"/>
    </row>
    <row r="341">
      <c r="A341" s="15">
        <f>IF(F341="","",CLIENT&amp;"-BBM-"&amp;PROJ&amp;"-"&amp;B341&amp;"-"&amp;C341&amp;"-"&amp;D341&amp;"-"&amp;E341&amp;"-"&amp;TEXT(F341,"0000"))</f>
        <v/>
      </c>
      <c r="B341" s="16" t="n"/>
      <c r="C341" s="16" t="n"/>
      <c r="D341" s="16" t="n"/>
      <c r="E341" s="16" t="n"/>
      <c r="F341" s="16" t="n"/>
      <c r="G341" s="16" t="n"/>
      <c r="H341" s="16" t="n"/>
      <c r="I341" s="16" t="n"/>
      <c r="J341" s="16" t="n"/>
      <c r="K341" s="16" t="n"/>
      <c r="L341" s="17">
        <f>IF(A341="","",IFERROR(1/(1/_xlfn.MAXIFS('Transmittal log'!$D$6:$D$505,'Transmittal log'!$G$6:$G$505,A341)),""))</f>
        <v/>
      </c>
      <c r="M341" s="18">
        <f>IF(A341="","",IFERROR(1/(1/_xlfn.MAXIFS('Transmittal log'!$H$6:$H$505,'Transmittal log'!$G$6:$G$505,A341)),""))</f>
        <v/>
      </c>
      <c r="N341" s="15">
        <f>IF(A341="","",COUNTIF('Transmittal log'!$G$6:$G$505,A341))</f>
        <v/>
      </c>
      <c r="O341" s="16" t="n"/>
      <c r="P341" s="16" t="n"/>
    </row>
    <row r="342">
      <c r="A342" s="15">
        <f>IF(F342="","",CLIENT&amp;"-BBM-"&amp;PROJ&amp;"-"&amp;B342&amp;"-"&amp;C342&amp;"-"&amp;D342&amp;"-"&amp;E342&amp;"-"&amp;TEXT(F342,"0000"))</f>
        <v/>
      </c>
      <c r="B342" s="16" t="n"/>
      <c r="C342" s="16" t="n"/>
      <c r="D342" s="16" t="n"/>
      <c r="E342" s="16" t="n"/>
      <c r="F342" s="16" t="n"/>
      <c r="G342" s="16" t="n"/>
      <c r="H342" s="16" t="n"/>
      <c r="I342" s="16" t="n"/>
      <c r="J342" s="16" t="n"/>
      <c r="K342" s="16" t="n"/>
      <c r="L342" s="17">
        <f>IF(A342="","",IFERROR(1/(1/_xlfn.MAXIFS('Transmittal log'!$D$6:$D$505,'Transmittal log'!$G$6:$G$505,A342)),""))</f>
        <v/>
      </c>
      <c r="M342" s="18">
        <f>IF(A342="","",IFERROR(1/(1/_xlfn.MAXIFS('Transmittal log'!$H$6:$H$505,'Transmittal log'!$G$6:$G$505,A342)),""))</f>
        <v/>
      </c>
      <c r="N342" s="15">
        <f>IF(A342="","",COUNTIF('Transmittal log'!$G$6:$G$505,A342))</f>
        <v/>
      </c>
      <c r="O342" s="16" t="n"/>
      <c r="P342" s="16" t="n"/>
    </row>
    <row r="343">
      <c r="A343" s="15">
        <f>IF(F343="","",CLIENT&amp;"-BBM-"&amp;PROJ&amp;"-"&amp;B343&amp;"-"&amp;C343&amp;"-"&amp;D343&amp;"-"&amp;E343&amp;"-"&amp;TEXT(F343,"0000"))</f>
        <v/>
      </c>
      <c r="B343" s="16" t="n"/>
      <c r="C343" s="16" t="n"/>
      <c r="D343" s="16" t="n"/>
      <c r="E343" s="16" t="n"/>
      <c r="F343" s="16" t="n"/>
      <c r="G343" s="16" t="n"/>
      <c r="H343" s="16" t="n"/>
      <c r="I343" s="16" t="n"/>
      <c r="J343" s="16" t="n"/>
      <c r="K343" s="16" t="n"/>
      <c r="L343" s="17">
        <f>IF(A343="","",IFERROR(1/(1/_xlfn.MAXIFS('Transmittal log'!$D$6:$D$505,'Transmittal log'!$G$6:$G$505,A343)),""))</f>
        <v/>
      </c>
      <c r="M343" s="18">
        <f>IF(A343="","",IFERROR(1/(1/_xlfn.MAXIFS('Transmittal log'!$H$6:$H$505,'Transmittal log'!$G$6:$G$505,A343)),""))</f>
        <v/>
      </c>
      <c r="N343" s="15">
        <f>IF(A343="","",COUNTIF('Transmittal log'!$G$6:$G$505,A343))</f>
        <v/>
      </c>
      <c r="O343" s="16" t="n"/>
      <c r="P343" s="16" t="n"/>
    </row>
    <row r="344">
      <c r="A344" s="15">
        <f>IF(F344="","",CLIENT&amp;"-BBM-"&amp;PROJ&amp;"-"&amp;B344&amp;"-"&amp;C344&amp;"-"&amp;D344&amp;"-"&amp;E344&amp;"-"&amp;TEXT(F344,"0000"))</f>
        <v/>
      </c>
      <c r="B344" s="16" t="n"/>
      <c r="C344" s="16" t="n"/>
      <c r="D344" s="16" t="n"/>
      <c r="E344" s="16" t="n"/>
      <c r="F344" s="16" t="n"/>
      <c r="G344" s="16" t="n"/>
      <c r="H344" s="16" t="n"/>
      <c r="I344" s="16" t="n"/>
      <c r="J344" s="16" t="n"/>
      <c r="K344" s="16" t="n"/>
      <c r="L344" s="17">
        <f>IF(A344="","",IFERROR(1/(1/_xlfn.MAXIFS('Transmittal log'!$D$6:$D$505,'Transmittal log'!$G$6:$G$505,A344)),""))</f>
        <v/>
      </c>
      <c r="M344" s="18">
        <f>IF(A344="","",IFERROR(1/(1/_xlfn.MAXIFS('Transmittal log'!$H$6:$H$505,'Transmittal log'!$G$6:$G$505,A344)),""))</f>
        <v/>
      </c>
      <c r="N344" s="15">
        <f>IF(A344="","",COUNTIF('Transmittal log'!$G$6:$G$505,A344))</f>
        <v/>
      </c>
      <c r="O344" s="16" t="n"/>
      <c r="P344" s="16" t="n"/>
    </row>
    <row r="345">
      <c r="A345" s="15">
        <f>IF(F345="","",CLIENT&amp;"-BBM-"&amp;PROJ&amp;"-"&amp;B345&amp;"-"&amp;C345&amp;"-"&amp;D345&amp;"-"&amp;E345&amp;"-"&amp;TEXT(F345,"0000"))</f>
        <v/>
      </c>
      <c r="B345" s="16" t="n"/>
      <c r="C345" s="16" t="n"/>
      <c r="D345" s="16" t="n"/>
      <c r="E345" s="16" t="n"/>
      <c r="F345" s="16" t="n"/>
      <c r="G345" s="16" t="n"/>
      <c r="H345" s="16" t="n"/>
      <c r="I345" s="16" t="n"/>
      <c r="J345" s="16" t="n"/>
      <c r="K345" s="16" t="n"/>
      <c r="L345" s="17">
        <f>IF(A345="","",IFERROR(1/(1/_xlfn.MAXIFS('Transmittal log'!$D$6:$D$505,'Transmittal log'!$G$6:$G$505,A345)),""))</f>
        <v/>
      </c>
      <c r="M345" s="18">
        <f>IF(A345="","",IFERROR(1/(1/_xlfn.MAXIFS('Transmittal log'!$H$6:$H$505,'Transmittal log'!$G$6:$G$505,A345)),""))</f>
        <v/>
      </c>
      <c r="N345" s="15">
        <f>IF(A345="","",COUNTIF('Transmittal log'!$G$6:$G$505,A345))</f>
        <v/>
      </c>
      <c r="O345" s="16" t="n"/>
      <c r="P345" s="16" t="n"/>
    </row>
    <row r="346">
      <c r="A346" s="15">
        <f>IF(F346="","",CLIENT&amp;"-BBM-"&amp;PROJ&amp;"-"&amp;B346&amp;"-"&amp;C346&amp;"-"&amp;D346&amp;"-"&amp;E346&amp;"-"&amp;TEXT(F346,"0000"))</f>
        <v/>
      </c>
      <c r="B346" s="16" t="n"/>
      <c r="C346" s="16" t="n"/>
      <c r="D346" s="16" t="n"/>
      <c r="E346" s="16" t="n"/>
      <c r="F346" s="16" t="n"/>
      <c r="G346" s="16" t="n"/>
      <c r="H346" s="16" t="n"/>
      <c r="I346" s="16" t="n"/>
      <c r="J346" s="16" t="n"/>
      <c r="K346" s="16" t="n"/>
      <c r="L346" s="17">
        <f>IF(A346="","",IFERROR(1/(1/_xlfn.MAXIFS('Transmittal log'!$D$6:$D$505,'Transmittal log'!$G$6:$G$505,A346)),""))</f>
        <v/>
      </c>
      <c r="M346" s="18">
        <f>IF(A346="","",IFERROR(1/(1/_xlfn.MAXIFS('Transmittal log'!$H$6:$H$505,'Transmittal log'!$G$6:$G$505,A346)),""))</f>
        <v/>
      </c>
      <c r="N346" s="15">
        <f>IF(A346="","",COUNTIF('Transmittal log'!$G$6:$G$505,A346))</f>
        <v/>
      </c>
      <c r="O346" s="16" t="n"/>
      <c r="P346" s="16" t="n"/>
    </row>
    <row r="347">
      <c r="A347" s="15">
        <f>IF(F347="","",CLIENT&amp;"-BBM-"&amp;PROJ&amp;"-"&amp;B347&amp;"-"&amp;C347&amp;"-"&amp;D347&amp;"-"&amp;E347&amp;"-"&amp;TEXT(F347,"0000"))</f>
        <v/>
      </c>
      <c r="B347" s="16" t="n"/>
      <c r="C347" s="16" t="n"/>
      <c r="D347" s="16" t="n"/>
      <c r="E347" s="16" t="n"/>
      <c r="F347" s="16" t="n"/>
      <c r="G347" s="16" t="n"/>
      <c r="H347" s="16" t="n"/>
      <c r="I347" s="16" t="n"/>
      <c r="J347" s="16" t="n"/>
      <c r="K347" s="16" t="n"/>
      <c r="L347" s="17">
        <f>IF(A347="","",IFERROR(1/(1/_xlfn.MAXIFS('Transmittal log'!$D$6:$D$505,'Transmittal log'!$G$6:$G$505,A347)),""))</f>
        <v/>
      </c>
      <c r="M347" s="18">
        <f>IF(A347="","",IFERROR(1/(1/_xlfn.MAXIFS('Transmittal log'!$H$6:$H$505,'Transmittal log'!$G$6:$G$505,A347)),""))</f>
        <v/>
      </c>
      <c r="N347" s="15">
        <f>IF(A347="","",COUNTIF('Transmittal log'!$G$6:$G$505,A347))</f>
        <v/>
      </c>
      <c r="O347" s="16" t="n"/>
      <c r="P347" s="16" t="n"/>
    </row>
    <row r="348">
      <c r="A348" s="15">
        <f>IF(F348="","",CLIENT&amp;"-BBM-"&amp;PROJ&amp;"-"&amp;B348&amp;"-"&amp;C348&amp;"-"&amp;D348&amp;"-"&amp;E348&amp;"-"&amp;TEXT(F348,"0000"))</f>
        <v/>
      </c>
      <c r="B348" s="16" t="n"/>
      <c r="C348" s="16" t="n"/>
      <c r="D348" s="16" t="n"/>
      <c r="E348" s="16" t="n"/>
      <c r="F348" s="16" t="n"/>
      <c r="G348" s="16" t="n"/>
      <c r="H348" s="16" t="n"/>
      <c r="I348" s="16" t="n"/>
      <c r="J348" s="16" t="n"/>
      <c r="K348" s="16" t="n"/>
      <c r="L348" s="17">
        <f>IF(A348="","",IFERROR(1/(1/_xlfn.MAXIFS('Transmittal log'!$D$6:$D$505,'Transmittal log'!$G$6:$G$505,A348)),""))</f>
        <v/>
      </c>
      <c r="M348" s="18">
        <f>IF(A348="","",IFERROR(1/(1/_xlfn.MAXIFS('Transmittal log'!$H$6:$H$505,'Transmittal log'!$G$6:$G$505,A348)),""))</f>
        <v/>
      </c>
      <c r="N348" s="15">
        <f>IF(A348="","",COUNTIF('Transmittal log'!$G$6:$G$505,A348))</f>
        <v/>
      </c>
      <c r="O348" s="16" t="n"/>
      <c r="P348" s="16" t="n"/>
    </row>
    <row r="349">
      <c r="A349" s="15">
        <f>IF(F349="","",CLIENT&amp;"-BBM-"&amp;PROJ&amp;"-"&amp;B349&amp;"-"&amp;C349&amp;"-"&amp;D349&amp;"-"&amp;E349&amp;"-"&amp;TEXT(F349,"0000"))</f>
        <v/>
      </c>
      <c r="B349" s="16" t="n"/>
      <c r="C349" s="16" t="n"/>
      <c r="D349" s="16" t="n"/>
      <c r="E349" s="16" t="n"/>
      <c r="F349" s="16" t="n"/>
      <c r="G349" s="16" t="n"/>
      <c r="H349" s="16" t="n"/>
      <c r="I349" s="16" t="n"/>
      <c r="J349" s="16" t="n"/>
      <c r="K349" s="16" t="n"/>
      <c r="L349" s="17">
        <f>IF(A349="","",IFERROR(1/(1/_xlfn.MAXIFS('Transmittal log'!$D$6:$D$505,'Transmittal log'!$G$6:$G$505,A349)),""))</f>
        <v/>
      </c>
      <c r="M349" s="18">
        <f>IF(A349="","",IFERROR(1/(1/_xlfn.MAXIFS('Transmittal log'!$H$6:$H$505,'Transmittal log'!$G$6:$G$505,A349)),""))</f>
        <v/>
      </c>
      <c r="N349" s="15">
        <f>IF(A349="","",COUNTIF('Transmittal log'!$G$6:$G$505,A349))</f>
        <v/>
      </c>
      <c r="O349" s="16" t="n"/>
      <c r="P349" s="16" t="n"/>
    </row>
    <row r="350">
      <c r="A350" s="15">
        <f>IF(F350="","",CLIENT&amp;"-BBM-"&amp;PROJ&amp;"-"&amp;B350&amp;"-"&amp;C350&amp;"-"&amp;D350&amp;"-"&amp;E350&amp;"-"&amp;TEXT(F350,"0000"))</f>
        <v/>
      </c>
      <c r="B350" s="16" t="n"/>
      <c r="C350" s="16" t="n"/>
      <c r="D350" s="16" t="n"/>
      <c r="E350" s="16" t="n"/>
      <c r="F350" s="16" t="n"/>
      <c r="G350" s="16" t="n"/>
      <c r="H350" s="16" t="n"/>
      <c r="I350" s="16" t="n"/>
      <c r="J350" s="16" t="n"/>
      <c r="K350" s="16" t="n"/>
      <c r="L350" s="17">
        <f>IF(A350="","",IFERROR(1/(1/_xlfn.MAXIFS('Transmittal log'!$D$6:$D$505,'Transmittal log'!$G$6:$G$505,A350)),""))</f>
        <v/>
      </c>
      <c r="M350" s="18">
        <f>IF(A350="","",IFERROR(1/(1/_xlfn.MAXIFS('Transmittal log'!$H$6:$H$505,'Transmittal log'!$G$6:$G$505,A350)),""))</f>
        <v/>
      </c>
      <c r="N350" s="15">
        <f>IF(A350="","",COUNTIF('Transmittal log'!$G$6:$G$505,A350))</f>
        <v/>
      </c>
      <c r="O350" s="16" t="n"/>
      <c r="P350" s="16" t="n"/>
    </row>
    <row r="351">
      <c r="A351" s="15">
        <f>IF(F351="","",CLIENT&amp;"-BBM-"&amp;PROJ&amp;"-"&amp;B351&amp;"-"&amp;C351&amp;"-"&amp;D351&amp;"-"&amp;E351&amp;"-"&amp;TEXT(F351,"0000"))</f>
        <v/>
      </c>
      <c r="B351" s="16" t="n"/>
      <c r="C351" s="16" t="n"/>
      <c r="D351" s="16" t="n"/>
      <c r="E351" s="16" t="n"/>
      <c r="F351" s="16" t="n"/>
      <c r="G351" s="16" t="n"/>
      <c r="H351" s="16" t="n"/>
      <c r="I351" s="16" t="n"/>
      <c r="J351" s="16" t="n"/>
      <c r="K351" s="16" t="n"/>
      <c r="L351" s="17">
        <f>IF(A351="","",IFERROR(1/(1/_xlfn.MAXIFS('Transmittal log'!$D$6:$D$505,'Transmittal log'!$G$6:$G$505,A351)),""))</f>
        <v/>
      </c>
      <c r="M351" s="18">
        <f>IF(A351="","",IFERROR(1/(1/_xlfn.MAXIFS('Transmittal log'!$H$6:$H$505,'Transmittal log'!$G$6:$G$505,A351)),""))</f>
        <v/>
      </c>
      <c r="N351" s="15">
        <f>IF(A351="","",COUNTIF('Transmittal log'!$G$6:$G$505,A351))</f>
        <v/>
      </c>
      <c r="O351" s="16" t="n"/>
      <c r="P351" s="16" t="n"/>
    </row>
    <row r="352">
      <c r="A352" s="15">
        <f>IF(F352="","",CLIENT&amp;"-BBM-"&amp;PROJ&amp;"-"&amp;B352&amp;"-"&amp;C352&amp;"-"&amp;D352&amp;"-"&amp;E352&amp;"-"&amp;TEXT(F352,"0000"))</f>
        <v/>
      </c>
      <c r="B352" s="16" t="n"/>
      <c r="C352" s="16" t="n"/>
      <c r="D352" s="16" t="n"/>
      <c r="E352" s="16" t="n"/>
      <c r="F352" s="16" t="n"/>
      <c r="G352" s="16" t="n"/>
      <c r="H352" s="16" t="n"/>
      <c r="I352" s="16" t="n"/>
      <c r="J352" s="16" t="n"/>
      <c r="K352" s="16" t="n"/>
      <c r="L352" s="17">
        <f>IF(A352="","",IFERROR(1/(1/_xlfn.MAXIFS('Transmittal log'!$D$6:$D$505,'Transmittal log'!$G$6:$G$505,A352)),""))</f>
        <v/>
      </c>
      <c r="M352" s="18">
        <f>IF(A352="","",IFERROR(1/(1/_xlfn.MAXIFS('Transmittal log'!$H$6:$H$505,'Transmittal log'!$G$6:$G$505,A352)),""))</f>
        <v/>
      </c>
      <c r="N352" s="15">
        <f>IF(A352="","",COUNTIF('Transmittal log'!$G$6:$G$505,A352))</f>
        <v/>
      </c>
      <c r="O352" s="16" t="n"/>
      <c r="P352" s="16" t="n"/>
    </row>
    <row r="353">
      <c r="A353" s="15">
        <f>IF(F353="","",CLIENT&amp;"-BBM-"&amp;PROJ&amp;"-"&amp;B353&amp;"-"&amp;C353&amp;"-"&amp;D353&amp;"-"&amp;E353&amp;"-"&amp;TEXT(F353,"0000"))</f>
        <v/>
      </c>
      <c r="B353" s="16" t="n"/>
      <c r="C353" s="16" t="n"/>
      <c r="D353" s="16" t="n"/>
      <c r="E353" s="16" t="n"/>
      <c r="F353" s="16" t="n"/>
      <c r="G353" s="16" t="n"/>
      <c r="H353" s="16" t="n"/>
      <c r="I353" s="16" t="n"/>
      <c r="J353" s="16" t="n"/>
      <c r="K353" s="16" t="n"/>
      <c r="L353" s="17">
        <f>IF(A353="","",IFERROR(1/(1/_xlfn.MAXIFS('Transmittal log'!$D$6:$D$505,'Transmittal log'!$G$6:$G$505,A353)),""))</f>
        <v/>
      </c>
      <c r="M353" s="18">
        <f>IF(A353="","",IFERROR(1/(1/_xlfn.MAXIFS('Transmittal log'!$H$6:$H$505,'Transmittal log'!$G$6:$G$505,A353)),""))</f>
        <v/>
      </c>
      <c r="N353" s="15">
        <f>IF(A353="","",COUNTIF('Transmittal log'!$G$6:$G$505,A353))</f>
        <v/>
      </c>
      <c r="O353" s="16" t="n"/>
      <c r="P353" s="16" t="n"/>
    </row>
    <row r="354">
      <c r="A354" s="15">
        <f>IF(F354="","",CLIENT&amp;"-BBM-"&amp;PROJ&amp;"-"&amp;B354&amp;"-"&amp;C354&amp;"-"&amp;D354&amp;"-"&amp;E354&amp;"-"&amp;TEXT(F354,"0000"))</f>
        <v/>
      </c>
      <c r="B354" s="16" t="n"/>
      <c r="C354" s="16" t="n"/>
      <c r="D354" s="16" t="n"/>
      <c r="E354" s="16" t="n"/>
      <c r="F354" s="16" t="n"/>
      <c r="G354" s="16" t="n"/>
      <c r="H354" s="16" t="n"/>
      <c r="I354" s="16" t="n"/>
      <c r="J354" s="16" t="n"/>
      <c r="K354" s="16" t="n"/>
      <c r="L354" s="17">
        <f>IF(A354="","",IFERROR(1/(1/_xlfn.MAXIFS('Transmittal log'!$D$6:$D$505,'Transmittal log'!$G$6:$G$505,A354)),""))</f>
        <v/>
      </c>
      <c r="M354" s="18">
        <f>IF(A354="","",IFERROR(1/(1/_xlfn.MAXIFS('Transmittal log'!$H$6:$H$505,'Transmittal log'!$G$6:$G$505,A354)),""))</f>
        <v/>
      </c>
      <c r="N354" s="15">
        <f>IF(A354="","",COUNTIF('Transmittal log'!$G$6:$G$505,A354))</f>
        <v/>
      </c>
      <c r="O354" s="16" t="n"/>
      <c r="P354" s="16" t="n"/>
    </row>
    <row r="355">
      <c r="A355" s="15">
        <f>IF(F355="","",CLIENT&amp;"-BBM-"&amp;PROJ&amp;"-"&amp;B355&amp;"-"&amp;C355&amp;"-"&amp;D355&amp;"-"&amp;E355&amp;"-"&amp;TEXT(F355,"0000"))</f>
        <v/>
      </c>
      <c r="B355" s="16" t="n"/>
      <c r="C355" s="16" t="n"/>
      <c r="D355" s="16" t="n"/>
      <c r="E355" s="16" t="n"/>
      <c r="F355" s="16" t="n"/>
      <c r="G355" s="16" t="n"/>
      <c r="H355" s="16" t="n"/>
      <c r="I355" s="16" t="n"/>
      <c r="J355" s="16" t="n"/>
      <c r="K355" s="16" t="n"/>
      <c r="L355" s="17">
        <f>IF(A355="","",IFERROR(1/(1/_xlfn.MAXIFS('Transmittal log'!$D$6:$D$505,'Transmittal log'!$G$6:$G$505,A355)),""))</f>
        <v/>
      </c>
      <c r="M355" s="18">
        <f>IF(A355="","",IFERROR(1/(1/_xlfn.MAXIFS('Transmittal log'!$H$6:$H$505,'Transmittal log'!$G$6:$G$505,A355)),""))</f>
        <v/>
      </c>
      <c r="N355" s="15">
        <f>IF(A355="","",COUNTIF('Transmittal log'!$G$6:$G$505,A355))</f>
        <v/>
      </c>
      <c r="O355" s="16" t="n"/>
      <c r="P355" s="16" t="n"/>
    </row>
    <row r="356">
      <c r="A356" s="15">
        <f>IF(F356="","",CLIENT&amp;"-BBM-"&amp;PROJ&amp;"-"&amp;B356&amp;"-"&amp;C356&amp;"-"&amp;D356&amp;"-"&amp;E356&amp;"-"&amp;TEXT(F356,"0000"))</f>
        <v/>
      </c>
      <c r="B356" s="16" t="n"/>
      <c r="C356" s="16" t="n"/>
      <c r="D356" s="16" t="n"/>
      <c r="E356" s="16" t="n"/>
      <c r="F356" s="16" t="n"/>
      <c r="G356" s="16" t="n"/>
      <c r="H356" s="16" t="n"/>
      <c r="I356" s="16" t="n"/>
      <c r="J356" s="16" t="n"/>
      <c r="K356" s="16" t="n"/>
      <c r="L356" s="17">
        <f>IF(A356="","",IFERROR(1/(1/_xlfn.MAXIFS('Transmittal log'!$D$6:$D$505,'Transmittal log'!$G$6:$G$505,A356)),""))</f>
        <v/>
      </c>
      <c r="M356" s="18">
        <f>IF(A356="","",IFERROR(1/(1/_xlfn.MAXIFS('Transmittal log'!$H$6:$H$505,'Transmittal log'!$G$6:$G$505,A356)),""))</f>
        <v/>
      </c>
      <c r="N356" s="15">
        <f>IF(A356="","",COUNTIF('Transmittal log'!$G$6:$G$505,A356))</f>
        <v/>
      </c>
      <c r="O356" s="16" t="n"/>
      <c r="P356" s="16" t="n"/>
    </row>
    <row r="357">
      <c r="A357" s="15">
        <f>IF(F357="","",CLIENT&amp;"-BBM-"&amp;PROJ&amp;"-"&amp;B357&amp;"-"&amp;C357&amp;"-"&amp;D357&amp;"-"&amp;E357&amp;"-"&amp;TEXT(F357,"0000"))</f>
        <v/>
      </c>
      <c r="B357" s="16" t="n"/>
      <c r="C357" s="16" t="n"/>
      <c r="D357" s="16" t="n"/>
      <c r="E357" s="16" t="n"/>
      <c r="F357" s="16" t="n"/>
      <c r="G357" s="16" t="n"/>
      <c r="H357" s="16" t="n"/>
      <c r="I357" s="16" t="n"/>
      <c r="J357" s="16" t="n"/>
      <c r="K357" s="16" t="n"/>
      <c r="L357" s="17">
        <f>IF(A357="","",IFERROR(1/(1/_xlfn.MAXIFS('Transmittal log'!$D$6:$D$505,'Transmittal log'!$G$6:$G$505,A357)),""))</f>
        <v/>
      </c>
      <c r="M357" s="18">
        <f>IF(A357="","",IFERROR(1/(1/_xlfn.MAXIFS('Transmittal log'!$H$6:$H$505,'Transmittal log'!$G$6:$G$505,A357)),""))</f>
        <v/>
      </c>
      <c r="N357" s="15">
        <f>IF(A357="","",COUNTIF('Transmittal log'!$G$6:$G$505,A357))</f>
        <v/>
      </c>
      <c r="O357" s="16" t="n"/>
      <c r="P357" s="16" t="n"/>
    </row>
    <row r="358">
      <c r="A358" s="15">
        <f>IF(F358="","",CLIENT&amp;"-BBM-"&amp;PROJ&amp;"-"&amp;B358&amp;"-"&amp;C358&amp;"-"&amp;D358&amp;"-"&amp;E358&amp;"-"&amp;TEXT(F358,"0000"))</f>
        <v/>
      </c>
      <c r="B358" s="16" t="n"/>
      <c r="C358" s="16" t="n"/>
      <c r="D358" s="16" t="n"/>
      <c r="E358" s="16" t="n"/>
      <c r="F358" s="16" t="n"/>
      <c r="G358" s="16" t="n"/>
      <c r="H358" s="16" t="n"/>
      <c r="I358" s="16" t="n"/>
      <c r="J358" s="16" t="n"/>
      <c r="K358" s="16" t="n"/>
      <c r="L358" s="17">
        <f>IF(A358="","",IFERROR(1/(1/_xlfn.MAXIFS('Transmittal log'!$D$6:$D$505,'Transmittal log'!$G$6:$G$505,A358)),""))</f>
        <v/>
      </c>
      <c r="M358" s="18">
        <f>IF(A358="","",IFERROR(1/(1/_xlfn.MAXIFS('Transmittal log'!$H$6:$H$505,'Transmittal log'!$G$6:$G$505,A358)),""))</f>
        <v/>
      </c>
      <c r="N358" s="15">
        <f>IF(A358="","",COUNTIF('Transmittal log'!$G$6:$G$505,A358))</f>
        <v/>
      </c>
      <c r="O358" s="16" t="n"/>
      <c r="P358" s="16" t="n"/>
    </row>
    <row r="359">
      <c r="A359" s="15">
        <f>IF(F359="","",CLIENT&amp;"-BBM-"&amp;PROJ&amp;"-"&amp;B359&amp;"-"&amp;C359&amp;"-"&amp;D359&amp;"-"&amp;E359&amp;"-"&amp;TEXT(F359,"0000"))</f>
        <v/>
      </c>
      <c r="B359" s="16" t="n"/>
      <c r="C359" s="16" t="n"/>
      <c r="D359" s="16" t="n"/>
      <c r="E359" s="16" t="n"/>
      <c r="F359" s="16" t="n"/>
      <c r="G359" s="16" t="n"/>
      <c r="H359" s="16" t="n"/>
      <c r="I359" s="16" t="n"/>
      <c r="J359" s="16" t="n"/>
      <c r="K359" s="16" t="n"/>
      <c r="L359" s="17">
        <f>IF(A359="","",IFERROR(1/(1/_xlfn.MAXIFS('Transmittal log'!$D$6:$D$505,'Transmittal log'!$G$6:$G$505,A359)),""))</f>
        <v/>
      </c>
      <c r="M359" s="18">
        <f>IF(A359="","",IFERROR(1/(1/_xlfn.MAXIFS('Transmittal log'!$H$6:$H$505,'Transmittal log'!$G$6:$G$505,A359)),""))</f>
        <v/>
      </c>
      <c r="N359" s="15">
        <f>IF(A359="","",COUNTIF('Transmittal log'!$G$6:$G$505,A359))</f>
        <v/>
      </c>
      <c r="O359" s="16" t="n"/>
      <c r="P359" s="16" t="n"/>
    </row>
    <row r="360">
      <c r="A360" s="15">
        <f>IF(F360="","",CLIENT&amp;"-BBM-"&amp;PROJ&amp;"-"&amp;B360&amp;"-"&amp;C360&amp;"-"&amp;D360&amp;"-"&amp;E360&amp;"-"&amp;TEXT(F360,"0000"))</f>
        <v/>
      </c>
      <c r="B360" s="16" t="n"/>
      <c r="C360" s="16" t="n"/>
      <c r="D360" s="16" t="n"/>
      <c r="E360" s="16" t="n"/>
      <c r="F360" s="16" t="n"/>
      <c r="G360" s="16" t="n"/>
      <c r="H360" s="16" t="n"/>
      <c r="I360" s="16" t="n"/>
      <c r="J360" s="16" t="n"/>
      <c r="K360" s="16" t="n"/>
      <c r="L360" s="17">
        <f>IF(A360="","",IFERROR(1/(1/_xlfn.MAXIFS('Transmittal log'!$D$6:$D$505,'Transmittal log'!$G$6:$G$505,A360)),""))</f>
        <v/>
      </c>
      <c r="M360" s="18">
        <f>IF(A360="","",IFERROR(1/(1/_xlfn.MAXIFS('Transmittal log'!$H$6:$H$505,'Transmittal log'!$G$6:$G$505,A360)),""))</f>
        <v/>
      </c>
      <c r="N360" s="15">
        <f>IF(A360="","",COUNTIF('Transmittal log'!$G$6:$G$505,A360))</f>
        <v/>
      </c>
      <c r="O360" s="16" t="n"/>
      <c r="P360" s="16" t="n"/>
    </row>
    <row r="361">
      <c r="A361" s="15">
        <f>IF(F361="","",CLIENT&amp;"-BBM-"&amp;PROJ&amp;"-"&amp;B361&amp;"-"&amp;C361&amp;"-"&amp;D361&amp;"-"&amp;E361&amp;"-"&amp;TEXT(F361,"0000"))</f>
        <v/>
      </c>
      <c r="B361" s="16" t="n"/>
      <c r="C361" s="16" t="n"/>
      <c r="D361" s="16" t="n"/>
      <c r="E361" s="16" t="n"/>
      <c r="F361" s="16" t="n"/>
      <c r="G361" s="16" t="n"/>
      <c r="H361" s="16" t="n"/>
      <c r="I361" s="16" t="n"/>
      <c r="J361" s="16" t="n"/>
      <c r="K361" s="16" t="n"/>
      <c r="L361" s="17">
        <f>IF(A361="","",IFERROR(1/(1/_xlfn.MAXIFS('Transmittal log'!$D$6:$D$505,'Transmittal log'!$G$6:$G$505,A361)),""))</f>
        <v/>
      </c>
      <c r="M361" s="18">
        <f>IF(A361="","",IFERROR(1/(1/_xlfn.MAXIFS('Transmittal log'!$H$6:$H$505,'Transmittal log'!$G$6:$G$505,A361)),""))</f>
        <v/>
      </c>
      <c r="N361" s="15">
        <f>IF(A361="","",COUNTIF('Transmittal log'!$G$6:$G$505,A361))</f>
        <v/>
      </c>
      <c r="O361" s="16" t="n"/>
      <c r="P361" s="16" t="n"/>
    </row>
    <row r="362">
      <c r="A362" s="15">
        <f>IF(F362="","",CLIENT&amp;"-BBM-"&amp;PROJ&amp;"-"&amp;B362&amp;"-"&amp;C362&amp;"-"&amp;D362&amp;"-"&amp;E362&amp;"-"&amp;TEXT(F362,"0000"))</f>
        <v/>
      </c>
      <c r="B362" s="16" t="n"/>
      <c r="C362" s="16" t="n"/>
      <c r="D362" s="16" t="n"/>
      <c r="E362" s="16" t="n"/>
      <c r="F362" s="16" t="n"/>
      <c r="G362" s="16" t="n"/>
      <c r="H362" s="16" t="n"/>
      <c r="I362" s="16" t="n"/>
      <c r="J362" s="16" t="n"/>
      <c r="K362" s="16" t="n"/>
      <c r="L362" s="17">
        <f>IF(A362="","",IFERROR(1/(1/_xlfn.MAXIFS('Transmittal log'!$D$6:$D$505,'Transmittal log'!$G$6:$G$505,A362)),""))</f>
        <v/>
      </c>
      <c r="M362" s="18">
        <f>IF(A362="","",IFERROR(1/(1/_xlfn.MAXIFS('Transmittal log'!$H$6:$H$505,'Transmittal log'!$G$6:$G$505,A362)),""))</f>
        <v/>
      </c>
      <c r="N362" s="15">
        <f>IF(A362="","",COUNTIF('Transmittal log'!$G$6:$G$505,A362))</f>
        <v/>
      </c>
      <c r="O362" s="16" t="n"/>
      <c r="P362" s="16" t="n"/>
    </row>
    <row r="363">
      <c r="A363" s="15">
        <f>IF(F363="","",CLIENT&amp;"-BBM-"&amp;PROJ&amp;"-"&amp;B363&amp;"-"&amp;C363&amp;"-"&amp;D363&amp;"-"&amp;E363&amp;"-"&amp;TEXT(F363,"0000"))</f>
        <v/>
      </c>
      <c r="B363" s="16" t="n"/>
      <c r="C363" s="16" t="n"/>
      <c r="D363" s="16" t="n"/>
      <c r="E363" s="16" t="n"/>
      <c r="F363" s="16" t="n"/>
      <c r="G363" s="16" t="n"/>
      <c r="H363" s="16" t="n"/>
      <c r="I363" s="16" t="n"/>
      <c r="J363" s="16" t="n"/>
      <c r="K363" s="16" t="n"/>
      <c r="L363" s="17">
        <f>IF(A363="","",IFERROR(1/(1/_xlfn.MAXIFS('Transmittal log'!$D$6:$D$505,'Transmittal log'!$G$6:$G$505,A363)),""))</f>
        <v/>
      </c>
      <c r="M363" s="18">
        <f>IF(A363="","",IFERROR(1/(1/_xlfn.MAXIFS('Transmittal log'!$H$6:$H$505,'Transmittal log'!$G$6:$G$505,A363)),""))</f>
        <v/>
      </c>
      <c r="N363" s="15">
        <f>IF(A363="","",COUNTIF('Transmittal log'!$G$6:$G$505,A363))</f>
        <v/>
      </c>
      <c r="O363" s="16" t="n"/>
      <c r="P363" s="16" t="n"/>
    </row>
    <row r="364">
      <c r="A364" s="15">
        <f>IF(F364="","",CLIENT&amp;"-BBM-"&amp;PROJ&amp;"-"&amp;B364&amp;"-"&amp;C364&amp;"-"&amp;D364&amp;"-"&amp;E364&amp;"-"&amp;TEXT(F364,"0000"))</f>
        <v/>
      </c>
      <c r="B364" s="16" t="n"/>
      <c r="C364" s="16" t="n"/>
      <c r="D364" s="16" t="n"/>
      <c r="E364" s="16" t="n"/>
      <c r="F364" s="16" t="n"/>
      <c r="G364" s="16" t="n"/>
      <c r="H364" s="16" t="n"/>
      <c r="I364" s="16" t="n"/>
      <c r="J364" s="16" t="n"/>
      <c r="K364" s="16" t="n"/>
      <c r="L364" s="17">
        <f>IF(A364="","",IFERROR(1/(1/_xlfn.MAXIFS('Transmittal log'!$D$6:$D$505,'Transmittal log'!$G$6:$G$505,A364)),""))</f>
        <v/>
      </c>
      <c r="M364" s="18">
        <f>IF(A364="","",IFERROR(1/(1/_xlfn.MAXIFS('Transmittal log'!$H$6:$H$505,'Transmittal log'!$G$6:$G$505,A364)),""))</f>
        <v/>
      </c>
      <c r="N364" s="15">
        <f>IF(A364="","",COUNTIF('Transmittal log'!$G$6:$G$505,A364))</f>
        <v/>
      </c>
      <c r="O364" s="16" t="n"/>
      <c r="P364" s="16" t="n"/>
    </row>
    <row r="365">
      <c r="A365" s="15">
        <f>IF(F365="","",CLIENT&amp;"-BBM-"&amp;PROJ&amp;"-"&amp;B365&amp;"-"&amp;C365&amp;"-"&amp;D365&amp;"-"&amp;E365&amp;"-"&amp;TEXT(F365,"0000"))</f>
        <v/>
      </c>
      <c r="B365" s="16" t="n"/>
      <c r="C365" s="16" t="n"/>
      <c r="D365" s="16" t="n"/>
      <c r="E365" s="16" t="n"/>
      <c r="F365" s="16" t="n"/>
      <c r="G365" s="16" t="n"/>
      <c r="H365" s="16" t="n"/>
      <c r="I365" s="16" t="n"/>
      <c r="J365" s="16" t="n"/>
      <c r="K365" s="16" t="n"/>
      <c r="L365" s="17">
        <f>IF(A365="","",IFERROR(1/(1/_xlfn.MAXIFS('Transmittal log'!$D$6:$D$505,'Transmittal log'!$G$6:$G$505,A365)),""))</f>
        <v/>
      </c>
      <c r="M365" s="18">
        <f>IF(A365="","",IFERROR(1/(1/_xlfn.MAXIFS('Transmittal log'!$H$6:$H$505,'Transmittal log'!$G$6:$G$505,A365)),""))</f>
        <v/>
      </c>
      <c r="N365" s="15">
        <f>IF(A365="","",COUNTIF('Transmittal log'!$G$6:$G$505,A365))</f>
        <v/>
      </c>
      <c r="O365" s="16" t="n"/>
      <c r="P365" s="16" t="n"/>
    </row>
    <row r="366">
      <c r="A366" s="15">
        <f>IF(F366="","",CLIENT&amp;"-BBM-"&amp;PROJ&amp;"-"&amp;B366&amp;"-"&amp;C366&amp;"-"&amp;D366&amp;"-"&amp;E366&amp;"-"&amp;TEXT(F366,"0000"))</f>
        <v/>
      </c>
      <c r="B366" s="16" t="n"/>
      <c r="C366" s="16" t="n"/>
      <c r="D366" s="16" t="n"/>
      <c r="E366" s="16" t="n"/>
      <c r="F366" s="16" t="n"/>
      <c r="G366" s="16" t="n"/>
      <c r="H366" s="16" t="n"/>
      <c r="I366" s="16" t="n"/>
      <c r="J366" s="16" t="n"/>
      <c r="K366" s="16" t="n"/>
      <c r="L366" s="17">
        <f>IF(A366="","",IFERROR(1/(1/_xlfn.MAXIFS('Transmittal log'!$D$6:$D$505,'Transmittal log'!$G$6:$G$505,A366)),""))</f>
        <v/>
      </c>
      <c r="M366" s="18">
        <f>IF(A366="","",IFERROR(1/(1/_xlfn.MAXIFS('Transmittal log'!$H$6:$H$505,'Transmittal log'!$G$6:$G$505,A366)),""))</f>
        <v/>
      </c>
      <c r="N366" s="15">
        <f>IF(A366="","",COUNTIF('Transmittal log'!$G$6:$G$505,A366))</f>
        <v/>
      </c>
      <c r="O366" s="16" t="n"/>
      <c r="P366" s="16" t="n"/>
    </row>
    <row r="367">
      <c r="A367" s="15">
        <f>IF(F367="","",CLIENT&amp;"-BBM-"&amp;PROJ&amp;"-"&amp;B367&amp;"-"&amp;C367&amp;"-"&amp;D367&amp;"-"&amp;E367&amp;"-"&amp;TEXT(F367,"0000"))</f>
        <v/>
      </c>
      <c r="B367" s="16" t="n"/>
      <c r="C367" s="16" t="n"/>
      <c r="D367" s="16" t="n"/>
      <c r="E367" s="16" t="n"/>
      <c r="F367" s="16" t="n"/>
      <c r="G367" s="16" t="n"/>
      <c r="H367" s="16" t="n"/>
      <c r="I367" s="16" t="n"/>
      <c r="J367" s="16" t="n"/>
      <c r="K367" s="16" t="n"/>
      <c r="L367" s="17">
        <f>IF(A367="","",IFERROR(1/(1/_xlfn.MAXIFS('Transmittal log'!$D$6:$D$505,'Transmittal log'!$G$6:$G$505,A367)),""))</f>
        <v/>
      </c>
      <c r="M367" s="18">
        <f>IF(A367="","",IFERROR(1/(1/_xlfn.MAXIFS('Transmittal log'!$H$6:$H$505,'Transmittal log'!$G$6:$G$505,A367)),""))</f>
        <v/>
      </c>
      <c r="N367" s="15">
        <f>IF(A367="","",COUNTIF('Transmittal log'!$G$6:$G$505,A367))</f>
        <v/>
      </c>
      <c r="O367" s="16" t="n"/>
      <c r="P367" s="16" t="n"/>
    </row>
    <row r="368">
      <c r="A368" s="15">
        <f>IF(F368="","",CLIENT&amp;"-BBM-"&amp;PROJ&amp;"-"&amp;B368&amp;"-"&amp;C368&amp;"-"&amp;D368&amp;"-"&amp;E368&amp;"-"&amp;TEXT(F368,"0000"))</f>
        <v/>
      </c>
      <c r="B368" s="16" t="n"/>
      <c r="C368" s="16" t="n"/>
      <c r="D368" s="16" t="n"/>
      <c r="E368" s="16" t="n"/>
      <c r="F368" s="16" t="n"/>
      <c r="G368" s="16" t="n"/>
      <c r="H368" s="16" t="n"/>
      <c r="I368" s="16" t="n"/>
      <c r="J368" s="16" t="n"/>
      <c r="K368" s="16" t="n"/>
      <c r="L368" s="17">
        <f>IF(A368="","",IFERROR(1/(1/_xlfn.MAXIFS('Transmittal log'!$D$6:$D$505,'Transmittal log'!$G$6:$G$505,A368)),""))</f>
        <v/>
      </c>
      <c r="M368" s="18">
        <f>IF(A368="","",IFERROR(1/(1/_xlfn.MAXIFS('Transmittal log'!$H$6:$H$505,'Transmittal log'!$G$6:$G$505,A368)),""))</f>
        <v/>
      </c>
      <c r="N368" s="15">
        <f>IF(A368="","",COUNTIF('Transmittal log'!$G$6:$G$505,A368))</f>
        <v/>
      </c>
      <c r="O368" s="16" t="n"/>
      <c r="P368" s="16" t="n"/>
    </row>
    <row r="369">
      <c r="A369" s="15">
        <f>IF(F369="","",CLIENT&amp;"-BBM-"&amp;PROJ&amp;"-"&amp;B369&amp;"-"&amp;C369&amp;"-"&amp;D369&amp;"-"&amp;E369&amp;"-"&amp;TEXT(F369,"0000"))</f>
        <v/>
      </c>
      <c r="B369" s="16" t="n"/>
      <c r="C369" s="16" t="n"/>
      <c r="D369" s="16" t="n"/>
      <c r="E369" s="16" t="n"/>
      <c r="F369" s="16" t="n"/>
      <c r="G369" s="16" t="n"/>
      <c r="H369" s="16" t="n"/>
      <c r="I369" s="16" t="n"/>
      <c r="J369" s="16" t="n"/>
      <c r="K369" s="16" t="n"/>
      <c r="L369" s="17">
        <f>IF(A369="","",IFERROR(1/(1/_xlfn.MAXIFS('Transmittal log'!$D$6:$D$505,'Transmittal log'!$G$6:$G$505,A369)),""))</f>
        <v/>
      </c>
      <c r="M369" s="18">
        <f>IF(A369="","",IFERROR(1/(1/_xlfn.MAXIFS('Transmittal log'!$H$6:$H$505,'Transmittal log'!$G$6:$G$505,A369)),""))</f>
        <v/>
      </c>
      <c r="N369" s="15">
        <f>IF(A369="","",COUNTIF('Transmittal log'!$G$6:$G$505,A369))</f>
        <v/>
      </c>
      <c r="O369" s="16" t="n"/>
      <c r="P369" s="16" t="n"/>
    </row>
    <row r="370">
      <c r="A370" s="15">
        <f>IF(F370="","",CLIENT&amp;"-BBM-"&amp;PROJ&amp;"-"&amp;B370&amp;"-"&amp;C370&amp;"-"&amp;D370&amp;"-"&amp;E370&amp;"-"&amp;TEXT(F370,"0000"))</f>
        <v/>
      </c>
      <c r="B370" s="16" t="n"/>
      <c r="C370" s="16" t="n"/>
      <c r="D370" s="16" t="n"/>
      <c r="E370" s="16" t="n"/>
      <c r="F370" s="16" t="n"/>
      <c r="G370" s="16" t="n"/>
      <c r="H370" s="16" t="n"/>
      <c r="I370" s="16" t="n"/>
      <c r="J370" s="16" t="n"/>
      <c r="K370" s="16" t="n"/>
      <c r="L370" s="17">
        <f>IF(A370="","",IFERROR(1/(1/_xlfn.MAXIFS('Transmittal log'!$D$6:$D$505,'Transmittal log'!$G$6:$G$505,A370)),""))</f>
        <v/>
      </c>
      <c r="M370" s="18">
        <f>IF(A370="","",IFERROR(1/(1/_xlfn.MAXIFS('Transmittal log'!$H$6:$H$505,'Transmittal log'!$G$6:$G$505,A370)),""))</f>
        <v/>
      </c>
      <c r="N370" s="15">
        <f>IF(A370="","",COUNTIF('Transmittal log'!$G$6:$G$505,A370))</f>
        <v/>
      </c>
      <c r="O370" s="16" t="n"/>
      <c r="P370" s="16" t="n"/>
    </row>
    <row r="371">
      <c r="A371" s="15">
        <f>IF(F371="","",CLIENT&amp;"-BBM-"&amp;PROJ&amp;"-"&amp;B371&amp;"-"&amp;C371&amp;"-"&amp;D371&amp;"-"&amp;E371&amp;"-"&amp;TEXT(F371,"0000"))</f>
        <v/>
      </c>
      <c r="B371" s="16" t="n"/>
      <c r="C371" s="16" t="n"/>
      <c r="D371" s="16" t="n"/>
      <c r="E371" s="16" t="n"/>
      <c r="F371" s="16" t="n"/>
      <c r="G371" s="16" t="n"/>
      <c r="H371" s="16" t="n"/>
      <c r="I371" s="16" t="n"/>
      <c r="J371" s="16" t="n"/>
      <c r="K371" s="16" t="n"/>
      <c r="L371" s="17">
        <f>IF(A371="","",IFERROR(1/(1/_xlfn.MAXIFS('Transmittal log'!$D$6:$D$505,'Transmittal log'!$G$6:$G$505,A371)),""))</f>
        <v/>
      </c>
      <c r="M371" s="18">
        <f>IF(A371="","",IFERROR(1/(1/_xlfn.MAXIFS('Transmittal log'!$H$6:$H$505,'Transmittal log'!$G$6:$G$505,A371)),""))</f>
        <v/>
      </c>
      <c r="N371" s="15">
        <f>IF(A371="","",COUNTIF('Transmittal log'!$G$6:$G$505,A371))</f>
        <v/>
      </c>
      <c r="O371" s="16" t="n"/>
      <c r="P371" s="16" t="n"/>
    </row>
    <row r="372">
      <c r="A372" s="15">
        <f>IF(F372="","",CLIENT&amp;"-BBM-"&amp;PROJ&amp;"-"&amp;B372&amp;"-"&amp;C372&amp;"-"&amp;D372&amp;"-"&amp;E372&amp;"-"&amp;TEXT(F372,"0000"))</f>
        <v/>
      </c>
      <c r="B372" s="16" t="n"/>
      <c r="C372" s="16" t="n"/>
      <c r="D372" s="16" t="n"/>
      <c r="E372" s="16" t="n"/>
      <c r="F372" s="16" t="n"/>
      <c r="G372" s="16" t="n"/>
      <c r="H372" s="16" t="n"/>
      <c r="I372" s="16" t="n"/>
      <c r="J372" s="16" t="n"/>
      <c r="K372" s="16" t="n"/>
      <c r="L372" s="17">
        <f>IF(A372="","",IFERROR(1/(1/_xlfn.MAXIFS('Transmittal log'!$D$6:$D$505,'Transmittal log'!$G$6:$G$505,A372)),""))</f>
        <v/>
      </c>
      <c r="M372" s="18">
        <f>IF(A372="","",IFERROR(1/(1/_xlfn.MAXIFS('Transmittal log'!$H$6:$H$505,'Transmittal log'!$G$6:$G$505,A372)),""))</f>
        <v/>
      </c>
      <c r="N372" s="15">
        <f>IF(A372="","",COUNTIF('Transmittal log'!$G$6:$G$505,A372))</f>
        <v/>
      </c>
      <c r="O372" s="16" t="n"/>
      <c r="P372" s="16" t="n"/>
    </row>
    <row r="373">
      <c r="A373" s="15">
        <f>IF(F373="","",CLIENT&amp;"-BBM-"&amp;PROJ&amp;"-"&amp;B373&amp;"-"&amp;C373&amp;"-"&amp;D373&amp;"-"&amp;E373&amp;"-"&amp;TEXT(F373,"0000"))</f>
        <v/>
      </c>
      <c r="B373" s="16" t="n"/>
      <c r="C373" s="16" t="n"/>
      <c r="D373" s="16" t="n"/>
      <c r="E373" s="16" t="n"/>
      <c r="F373" s="16" t="n"/>
      <c r="G373" s="16" t="n"/>
      <c r="H373" s="16" t="n"/>
      <c r="I373" s="16" t="n"/>
      <c r="J373" s="16" t="n"/>
      <c r="K373" s="16" t="n"/>
      <c r="L373" s="17">
        <f>IF(A373="","",IFERROR(1/(1/_xlfn.MAXIFS('Transmittal log'!$D$6:$D$505,'Transmittal log'!$G$6:$G$505,A373)),""))</f>
        <v/>
      </c>
      <c r="M373" s="18">
        <f>IF(A373="","",IFERROR(1/(1/_xlfn.MAXIFS('Transmittal log'!$H$6:$H$505,'Transmittal log'!$G$6:$G$505,A373)),""))</f>
        <v/>
      </c>
      <c r="N373" s="15">
        <f>IF(A373="","",COUNTIF('Transmittal log'!$G$6:$G$505,A373))</f>
        <v/>
      </c>
      <c r="O373" s="16" t="n"/>
      <c r="P373" s="16" t="n"/>
    </row>
    <row r="374">
      <c r="A374" s="15">
        <f>IF(F374="","",CLIENT&amp;"-BBM-"&amp;PROJ&amp;"-"&amp;B374&amp;"-"&amp;C374&amp;"-"&amp;D374&amp;"-"&amp;E374&amp;"-"&amp;TEXT(F374,"0000"))</f>
        <v/>
      </c>
      <c r="B374" s="16" t="n"/>
      <c r="C374" s="16" t="n"/>
      <c r="D374" s="16" t="n"/>
      <c r="E374" s="16" t="n"/>
      <c r="F374" s="16" t="n"/>
      <c r="G374" s="16" t="n"/>
      <c r="H374" s="16" t="n"/>
      <c r="I374" s="16" t="n"/>
      <c r="J374" s="16" t="n"/>
      <c r="K374" s="16" t="n"/>
      <c r="L374" s="17">
        <f>IF(A374="","",IFERROR(1/(1/_xlfn.MAXIFS('Transmittal log'!$D$6:$D$505,'Transmittal log'!$G$6:$G$505,A374)),""))</f>
        <v/>
      </c>
      <c r="M374" s="18">
        <f>IF(A374="","",IFERROR(1/(1/_xlfn.MAXIFS('Transmittal log'!$H$6:$H$505,'Transmittal log'!$G$6:$G$505,A374)),""))</f>
        <v/>
      </c>
      <c r="N374" s="15">
        <f>IF(A374="","",COUNTIF('Transmittal log'!$G$6:$G$505,A374))</f>
        <v/>
      </c>
      <c r="O374" s="16" t="n"/>
      <c r="P374" s="16" t="n"/>
    </row>
    <row r="375">
      <c r="A375" s="15">
        <f>IF(F375="","",CLIENT&amp;"-BBM-"&amp;PROJ&amp;"-"&amp;B375&amp;"-"&amp;C375&amp;"-"&amp;D375&amp;"-"&amp;E375&amp;"-"&amp;TEXT(F375,"0000"))</f>
        <v/>
      </c>
      <c r="B375" s="16" t="n"/>
      <c r="C375" s="16" t="n"/>
      <c r="D375" s="16" t="n"/>
      <c r="E375" s="16" t="n"/>
      <c r="F375" s="16" t="n"/>
      <c r="G375" s="16" t="n"/>
      <c r="H375" s="16" t="n"/>
      <c r="I375" s="16" t="n"/>
      <c r="J375" s="16" t="n"/>
      <c r="K375" s="16" t="n"/>
      <c r="L375" s="17">
        <f>IF(A375="","",IFERROR(1/(1/_xlfn.MAXIFS('Transmittal log'!$D$6:$D$505,'Transmittal log'!$G$6:$G$505,A375)),""))</f>
        <v/>
      </c>
      <c r="M375" s="18">
        <f>IF(A375="","",IFERROR(1/(1/_xlfn.MAXIFS('Transmittal log'!$H$6:$H$505,'Transmittal log'!$G$6:$G$505,A375)),""))</f>
        <v/>
      </c>
      <c r="N375" s="15">
        <f>IF(A375="","",COUNTIF('Transmittal log'!$G$6:$G$505,A375))</f>
        <v/>
      </c>
      <c r="O375" s="16" t="n"/>
      <c r="P375" s="16" t="n"/>
    </row>
    <row r="376">
      <c r="A376" s="15">
        <f>IF(F376="","",CLIENT&amp;"-BBM-"&amp;PROJ&amp;"-"&amp;B376&amp;"-"&amp;C376&amp;"-"&amp;D376&amp;"-"&amp;E376&amp;"-"&amp;TEXT(F376,"0000"))</f>
        <v/>
      </c>
      <c r="B376" s="16" t="n"/>
      <c r="C376" s="16" t="n"/>
      <c r="D376" s="16" t="n"/>
      <c r="E376" s="16" t="n"/>
      <c r="F376" s="16" t="n"/>
      <c r="G376" s="16" t="n"/>
      <c r="H376" s="16" t="n"/>
      <c r="I376" s="16" t="n"/>
      <c r="J376" s="16" t="n"/>
      <c r="K376" s="16" t="n"/>
      <c r="L376" s="17">
        <f>IF(A376="","",IFERROR(1/(1/_xlfn.MAXIFS('Transmittal log'!$D$6:$D$505,'Transmittal log'!$G$6:$G$505,A376)),""))</f>
        <v/>
      </c>
      <c r="M376" s="18">
        <f>IF(A376="","",IFERROR(1/(1/_xlfn.MAXIFS('Transmittal log'!$H$6:$H$505,'Transmittal log'!$G$6:$G$505,A376)),""))</f>
        <v/>
      </c>
      <c r="N376" s="15">
        <f>IF(A376="","",COUNTIF('Transmittal log'!$G$6:$G$505,A376))</f>
        <v/>
      </c>
      <c r="O376" s="16" t="n"/>
      <c r="P376" s="16" t="n"/>
    </row>
    <row r="377">
      <c r="A377" s="15">
        <f>IF(F377="","",CLIENT&amp;"-BBM-"&amp;PROJ&amp;"-"&amp;B377&amp;"-"&amp;C377&amp;"-"&amp;D377&amp;"-"&amp;E377&amp;"-"&amp;TEXT(F377,"0000"))</f>
        <v/>
      </c>
      <c r="B377" s="16" t="n"/>
      <c r="C377" s="16" t="n"/>
      <c r="D377" s="16" t="n"/>
      <c r="E377" s="16" t="n"/>
      <c r="F377" s="16" t="n"/>
      <c r="G377" s="16" t="n"/>
      <c r="H377" s="16" t="n"/>
      <c r="I377" s="16" t="n"/>
      <c r="J377" s="16" t="n"/>
      <c r="K377" s="16" t="n"/>
      <c r="L377" s="17">
        <f>IF(A377="","",IFERROR(1/(1/_xlfn.MAXIFS('Transmittal log'!$D$6:$D$505,'Transmittal log'!$G$6:$G$505,A377)),""))</f>
        <v/>
      </c>
      <c r="M377" s="18">
        <f>IF(A377="","",IFERROR(1/(1/_xlfn.MAXIFS('Transmittal log'!$H$6:$H$505,'Transmittal log'!$G$6:$G$505,A377)),""))</f>
        <v/>
      </c>
      <c r="N377" s="15">
        <f>IF(A377="","",COUNTIF('Transmittal log'!$G$6:$G$505,A377))</f>
        <v/>
      </c>
      <c r="O377" s="16" t="n"/>
      <c r="P377" s="16" t="n"/>
    </row>
    <row r="378">
      <c r="A378" s="15">
        <f>IF(F378="","",CLIENT&amp;"-BBM-"&amp;PROJ&amp;"-"&amp;B378&amp;"-"&amp;C378&amp;"-"&amp;D378&amp;"-"&amp;E378&amp;"-"&amp;TEXT(F378,"0000"))</f>
        <v/>
      </c>
      <c r="B378" s="16" t="n"/>
      <c r="C378" s="16" t="n"/>
      <c r="D378" s="16" t="n"/>
      <c r="E378" s="16" t="n"/>
      <c r="F378" s="16" t="n"/>
      <c r="G378" s="16" t="n"/>
      <c r="H378" s="16" t="n"/>
      <c r="I378" s="16" t="n"/>
      <c r="J378" s="16" t="n"/>
      <c r="K378" s="16" t="n"/>
      <c r="L378" s="17">
        <f>IF(A378="","",IFERROR(1/(1/_xlfn.MAXIFS('Transmittal log'!$D$6:$D$505,'Transmittal log'!$G$6:$G$505,A378)),""))</f>
        <v/>
      </c>
      <c r="M378" s="18">
        <f>IF(A378="","",IFERROR(1/(1/_xlfn.MAXIFS('Transmittal log'!$H$6:$H$505,'Transmittal log'!$G$6:$G$505,A378)),""))</f>
        <v/>
      </c>
      <c r="N378" s="15">
        <f>IF(A378="","",COUNTIF('Transmittal log'!$G$6:$G$505,A378))</f>
        <v/>
      </c>
      <c r="O378" s="16" t="n"/>
      <c r="P378" s="16" t="n"/>
    </row>
    <row r="379">
      <c r="A379" s="15">
        <f>IF(F379="","",CLIENT&amp;"-BBM-"&amp;PROJ&amp;"-"&amp;B379&amp;"-"&amp;C379&amp;"-"&amp;D379&amp;"-"&amp;E379&amp;"-"&amp;TEXT(F379,"0000"))</f>
        <v/>
      </c>
      <c r="B379" s="16" t="n"/>
      <c r="C379" s="16" t="n"/>
      <c r="D379" s="16" t="n"/>
      <c r="E379" s="16" t="n"/>
      <c r="F379" s="16" t="n"/>
      <c r="G379" s="16" t="n"/>
      <c r="H379" s="16" t="n"/>
      <c r="I379" s="16" t="n"/>
      <c r="J379" s="16" t="n"/>
      <c r="K379" s="16" t="n"/>
      <c r="L379" s="17">
        <f>IF(A379="","",IFERROR(1/(1/_xlfn.MAXIFS('Transmittal log'!$D$6:$D$505,'Transmittal log'!$G$6:$G$505,A379)),""))</f>
        <v/>
      </c>
      <c r="M379" s="18">
        <f>IF(A379="","",IFERROR(1/(1/_xlfn.MAXIFS('Transmittal log'!$H$6:$H$505,'Transmittal log'!$G$6:$G$505,A379)),""))</f>
        <v/>
      </c>
      <c r="N379" s="15">
        <f>IF(A379="","",COUNTIF('Transmittal log'!$G$6:$G$505,A379))</f>
        <v/>
      </c>
      <c r="O379" s="16" t="n"/>
      <c r="P379" s="16" t="n"/>
    </row>
    <row r="380">
      <c r="A380" s="15">
        <f>IF(F380="","",CLIENT&amp;"-BBM-"&amp;PROJ&amp;"-"&amp;B380&amp;"-"&amp;C380&amp;"-"&amp;D380&amp;"-"&amp;E380&amp;"-"&amp;TEXT(F380,"0000"))</f>
        <v/>
      </c>
      <c r="B380" s="16" t="n"/>
      <c r="C380" s="16" t="n"/>
      <c r="D380" s="16" t="n"/>
      <c r="E380" s="16" t="n"/>
      <c r="F380" s="16" t="n"/>
      <c r="G380" s="16" t="n"/>
      <c r="H380" s="16" t="n"/>
      <c r="I380" s="16" t="n"/>
      <c r="J380" s="16" t="n"/>
      <c r="K380" s="16" t="n"/>
      <c r="L380" s="17">
        <f>IF(A380="","",IFERROR(1/(1/_xlfn.MAXIFS('Transmittal log'!$D$6:$D$505,'Transmittal log'!$G$6:$G$505,A380)),""))</f>
        <v/>
      </c>
      <c r="M380" s="18">
        <f>IF(A380="","",IFERROR(1/(1/_xlfn.MAXIFS('Transmittal log'!$H$6:$H$505,'Transmittal log'!$G$6:$G$505,A380)),""))</f>
        <v/>
      </c>
      <c r="N380" s="15">
        <f>IF(A380="","",COUNTIF('Transmittal log'!$G$6:$G$505,A380))</f>
        <v/>
      </c>
      <c r="O380" s="16" t="n"/>
      <c r="P380" s="16" t="n"/>
    </row>
    <row r="381">
      <c r="A381" s="15">
        <f>IF(F381="","",CLIENT&amp;"-BBM-"&amp;PROJ&amp;"-"&amp;B381&amp;"-"&amp;C381&amp;"-"&amp;D381&amp;"-"&amp;E381&amp;"-"&amp;TEXT(F381,"0000"))</f>
        <v/>
      </c>
      <c r="B381" s="16" t="n"/>
      <c r="C381" s="16" t="n"/>
      <c r="D381" s="16" t="n"/>
      <c r="E381" s="16" t="n"/>
      <c r="F381" s="16" t="n"/>
      <c r="G381" s="16" t="n"/>
      <c r="H381" s="16" t="n"/>
      <c r="I381" s="16" t="n"/>
      <c r="J381" s="16" t="n"/>
      <c r="K381" s="16" t="n"/>
      <c r="L381" s="17">
        <f>IF(A381="","",IFERROR(1/(1/_xlfn.MAXIFS('Transmittal log'!$D$6:$D$505,'Transmittal log'!$G$6:$G$505,A381)),""))</f>
        <v/>
      </c>
      <c r="M381" s="18">
        <f>IF(A381="","",IFERROR(1/(1/_xlfn.MAXIFS('Transmittal log'!$H$6:$H$505,'Transmittal log'!$G$6:$G$505,A381)),""))</f>
        <v/>
      </c>
      <c r="N381" s="15">
        <f>IF(A381="","",COUNTIF('Transmittal log'!$G$6:$G$505,A381))</f>
        <v/>
      </c>
      <c r="O381" s="16" t="n"/>
      <c r="P381" s="16" t="n"/>
    </row>
    <row r="382">
      <c r="A382" s="15">
        <f>IF(F382="","",CLIENT&amp;"-BBM-"&amp;PROJ&amp;"-"&amp;B382&amp;"-"&amp;C382&amp;"-"&amp;D382&amp;"-"&amp;E382&amp;"-"&amp;TEXT(F382,"0000"))</f>
        <v/>
      </c>
      <c r="B382" s="16" t="n"/>
      <c r="C382" s="16" t="n"/>
      <c r="D382" s="16" t="n"/>
      <c r="E382" s="16" t="n"/>
      <c r="F382" s="16" t="n"/>
      <c r="G382" s="16" t="n"/>
      <c r="H382" s="16" t="n"/>
      <c r="I382" s="16" t="n"/>
      <c r="J382" s="16" t="n"/>
      <c r="K382" s="16" t="n"/>
      <c r="L382" s="17">
        <f>IF(A382="","",IFERROR(1/(1/_xlfn.MAXIFS('Transmittal log'!$D$6:$D$505,'Transmittal log'!$G$6:$G$505,A382)),""))</f>
        <v/>
      </c>
      <c r="M382" s="18">
        <f>IF(A382="","",IFERROR(1/(1/_xlfn.MAXIFS('Transmittal log'!$H$6:$H$505,'Transmittal log'!$G$6:$G$505,A382)),""))</f>
        <v/>
      </c>
      <c r="N382" s="15">
        <f>IF(A382="","",COUNTIF('Transmittal log'!$G$6:$G$505,A382))</f>
        <v/>
      </c>
      <c r="O382" s="16" t="n"/>
      <c r="P382" s="16" t="n"/>
    </row>
    <row r="383">
      <c r="A383" s="15">
        <f>IF(F383="","",CLIENT&amp;"-BBM-"&amp;PROJ&amp;"-"&amp;B383&amp;"-"&amp;C383&amp;"-"&amp;D383&amp;"-"&amp;E383&amp;"-"&amp;TEXT(F383,"0000"))</f>
        <v/>
      </c>
      <c r="B383" s="16" t="n"/>
      <c r="C383" s="16" t="n"/>
      <c r="D383" s="16" t="n"/>
      <c r="E383" s="16" t="n"/>
      <c r="F383" s="16" t="n"/>
      <c r="G383" s="16" t="n"/>
      <c r="H383" s="16" t="n"/>
      <c r="I383" s="16" t="n"/>
      <c r="J383" s="16" t="n"/>
      <c r="K383" s="16" t="n"/>
      <c r="L383" s="17">
        <f>IF(A383="","",IFERROR(1/(1/_xlfn.MAXIFS('Transmittal log'!$D$6:$D$505,'Transmittal log'!$G$6:$G$505,A383)),""))</f>
        <v/>
      </c>
      <c r="M383" s="18">
        <f>IF(A383="","",IFERROR(1/(1/_xlfn.MAXIFS('Transmittal log'!$H$6:$H$505,'Transmittal log'!$G$6:$G$505,A383)),""))</f>
        <v/>
      </c>
      <c r="N383" s="15">
        <f>IF(A383="","",COUNTIF('Transmittal log'!$G$6:$G$505,A383))</f>
        <v/>
      </c>
      <c r="O383" s="16" t="n"/>
      <c r="P383" s="16" t="n"/>
    </row>
    <row r="384">
      <c r="A384" s="15">
        <f>IF(F384="","",CLIENT&amp;"-BBM-"&amp;PROJ&amp;"-"&amp;B384&amp;"-"&amp;C384&amp;"-"&amp;D384&amp;"-"&amp;E384&amp;"-"&amp;TEXT(F384,"0000"))</f>
        <v/>
      </c>
      <c r="B384" s="16" t="n"/>
      <c r="C384" s="16" t="n"/>
      <c r="D384" s="16" t="n"/>
      <c r="E384" s="16" t="n"/>
      <c r="F384" s="16" t="n"/>
      <c r="G384" s="16" t="n"/>
      <c r="H384" s="16" t="n"/>
      <c r="I384" s="16" t="n"/>
      <c r="J384" s="16" t="n"/>
      <c r="K384" s="16" t="n"/>
      <c r="L384" s="17">
        <f>IF(A384="","",IFERROR(1/(1/_xlfn.MAXIFS('Transmittal log'!$D$6:$D$505,'Transmittal log'!$G$6:$G$505,A384)),""))</f>
        <v/>
      </c>
      <c r="M384" s="18">
        <f>IF(A384="","",IFERROR(1/(1/_xlfn.MAXIFS('Transmittal log'!$H$6:$H$505,'Transmittal log'!$G$6:$G$505,A384)),""))</f>
        <v/>
      </c>
      <c r="N384" s="15">
        <f>IF(A384="","",COUNTIF('Transmittal log'!$G$6:$G$505,A384))</f>
        <v/>
      </c>
      <c r="O384" s="16" t="n"/>
      <c r="P384" s="16" t="n"/>
    </row>
    <row r="385">
      <c r="A385" s="15">
        <f>IF(F385="","",CLIENT&amp;"-BBM-"&amp;PROJ&amp;"-"&amp;B385&amp;"-"&amp;C385&amp;"-"&amp;D385&amp;"-"&amp;E385&amp;"-"&amp;TEXT(F385,"0000"))</f>
        <v/>
      </c>
      <c r="B385" s="16" t="n"/>
      <c r="C385" s="16" t="n"/>
      <c r="D385" s="16" t="n"/>
      <c r="E385" s="16" t="n"/>
      <c r="F385" s="16" t="n"/>
      <c r="G385" s="16" t="n"/>
      <c r="H385" s="16" t="n"/>
      <c r="I385" s="16" t="n"/>
      <c r="J385" s="16" t="n"/>
      <c r="K385" s="16" t="n"/>
      <c r="L385" s="17">
        <f>IF(A385="","",IFERROR(1/(1/_xlfn.MAXIFS('Transmittal log'!$D$6:$D$505,'Transmittal log'!$G$6:$G$505,A385)),""))</f>
        <v/>
      </c>
      <c r="M385" s="18">
        <f>IF(A385="","",IFERROR(1/(1/_xlfn.MAXIFS('Transmittal log'!$H$6:$H$505,'Transmittal log'!$G$6:$G$505,A385)),""))</f>
        <v/>
      </c>
      <c r="N385" s="15">
        <f>IF(A385="","",COUNTIF('Transmittal log'!$G$6:$G$505,A385))</f>
        <v/>
      </c>
      <c r="O385" s="16" t="n"/>
      <c r="P385" s="16" t="n"/>
    </row>
    <row r="386">
      <c r="A386" s="15">
        <f>IF(F386="","",CLIENT&amp;"-BBM-"&amp;PROJ&amp;"-"&amp;B386&amp;"-"&amp;C386&amp;"-"&amp;D386&amp;"-"&amp;E386&amp;"-"&amp;TEXT(F386,"0000"))</f>
        <v/>
      </c>
      <c r="B386" s="16" t="n"/>
      <c r="C386" s="16" t="n"/>
      <c r="D386" s="16" t="n"/>
      <c r="E386" s="16" t="n"/>
      <c r="F386" s="16" t="n"/>
      <c r="G386" s="16" t="n"/>
      <c r="H386" s="16" t="n"/>
      <c r="I386" s="16" t="n"/>
      <c r="J386" s="16" t="n"/>
      <c r="K386" s="16" t="n"/>
      <c r="L386" s="17">
        <f>IF(A386="","",IFERROR(1/(1/_xlfn.MAXIFS('Transmittal log'!$D$6:$D$505,'Transmittal log'!$G$6:$G$505,A386)),""))</f>
        <v/>
      </c>
      <c r="M386" s="18">
        <f>IF(A386="","",IFERROR(1/(1/_xlfn.MAXIFS('Transmittal log'!$H$6:$H$505,'Transmittal log'!$G$6:$G$505,A386)),""))</f>
        <v/>
      </c>
      <c r="N386" s="15">
        <f>IF(A386="","",COUNTIF('Transmittal log'!$G$6:$G$505,A386))</f>
        <v/>
      </c>
      <c r="O386" s="16" t="n"/>
      <c r="P386" s="16" t="n"/>
    </row>
    <row r="387">
      <c r="A387" s="15">
        <f>IF(F387="","",CLIENT&amp;"-BBM-"&amp;PROJ&amp;"-"&amp;B387&amp;"-"&amp;C387&amp;"-"&amp;D387&amp;"-"&amp;E387&amp;"-"&amp;TEXT(F387,"0000"))</f>
        <v/>
      </c>
      <c r="B387" s="16" t="n"/>
      <c r="C387" s="16" t="n"/>
      <c r="D387" s="16" t="n"/>
      <c r="E387" s="16" t="n"/>
      <c r="F387" s="16" t="n"/>
      <c r="G387" s="16" t="n"/>
      <c r="H387" s="16" t="n"/>
      <c r="I387" s="16" t="n"/>
      <c r="J387" s="16" t="n"/>
      <c r="K387" s="16" t="n"/>
      <c r="L387" s="17">
        <f>IF(A387="","",IFERROR(1/(1/_xlfn.MAXIFS('Transmittal log'!$D$6:$D$505,'Transmittal log'!$G$6:$G$505,A387)),""))</f>
        <v/>
      </c>
      <c r="M387" s="18">
        <f>IF(A387="","",IFERROR(1/(1/_xlfn.MAXIFS('Transmittal log'!$H$6:$H$505,'Transmittal log'!$G$6:$G$505,A387)),""))</f>
        <v/>
      </c>
      <c r="N387" s="15">
        <f>IF(A387="","",COUNTIF('Transmittal log'!$G$6:$G$505,A387))</f>
        <v/>
      </c>
      <c r="O387" s="16" t="n"/>
      <c r="P387" s="16" t="n"/>
    </row>
    <row r="388">
      <c r="A388" s="15">
        <f>IF(F388="","",CLIENT&amp;"-BBM-"&amp;PROJ&amp;"-"&amp;B388&amp;"-"&amp;C388&amp;"-"&amp;D388&amp;"-"&amp;E388&amp;"-"&amp;TEXT(F388,"0000"))</f>
        <v/>
      </c>
      <c r="B388" s="16" t="n"/>
      <c r="C388" s="16" t="n"/>
      <c r="D388" s="16" t="n"/>
      <c r="E388" s="16" t="n"/>
      <c r="F388" s="16" t="n"/>
      <c r="G388" s="16" t="n"/>
      <c r="H388" s="16" t="n"/>
      <c r="I388" s="16" t="n"/>
      <c r="J388" s="16" t="n"/>
      <c r="K388" s="16" t="n"/>
      <c r="L388" s="17">
        <f>IF(A388="","",IFERROR(1/(1/_xlfn.MAXIFS('Transmittal log'!$D$6:$D$505,'Transmittal log'!$G$6:$G$505,A388)),""))</f>
        <v/>
      </c>
      <c r="M388" s="18">
        <f>IF(A388="","",IFERROR(1/(1/_xlfn.MAXIFS('Transmittal log'!$H$6:$H$505,'Transmittal log'!$G$6:$G$505,A388)),""))</f>
        <v/>
      </c>
      <c r="N388" s="15">
        <f>IF(A388="","",COUNTIF('Transmittal log'!$G$6:$G$505,A388))</f>
        <v/>
      </c>
      <c r="O388" s="16" t="n"/>
      <c r="P388" s="16" t="n"/>
    </row>
    <row r="389">
      <c r="A389" s="15">
        <f>IF(F389="","",CLIENT&amp;"-BBM-"&amp;PROJ&amp;"-"&amp;B389&amp;"-"&amp;C389&amp;"-"&amp;D389&amp;"-"&amp;E389&amp;"-"&amp;TEXT(F389,"0000"))</f>
        <v/>
      </c>
      <c r="B389" s="16" t="n"/>
      <c r="C389" s="16" t="n"/>
      <c r="D389" s="16" t="n"/>
      <c r="E389" s="16" t="n"/>
      <c r="F389" s="16" t="n"/>
      <c r="G389" s="16" t="n"/>
      <c r="H389" s="16" t="n"/>
      <c r="I389" s="16" t="n"/>
      <c r="J389" s="16" t="n"/>
      <c r="K389" s="16" t="n"/>
      <c r="L389" s="17">
        <f>IF(A389="","",IFERROR(1/(1/_xlfn.MAXIFS('Transmittal log'!$D$6:$D$505,'Transmittal log'!$G$6:$G$505,A389)),""))</f>
        <v/>
      </c>
      <c r="M389" s="18">
        <f>IF(A389="","",IFERROR(1/(1/_xlfn.MAXIFS('Transmittal log'!$H$6:$H$505,'Transmittal log'!$G$6:$G$505,A389)),""))</f>
        <v/>
      </c>
      <c r="N389" s="15">
        <f>IF(A389="","",COUNTIF('Transmittal log'!$G$6:$G$505,A389))</f>
        <v/>
      </c>
      <c r="O389" s="16" t="n"/>
      <c r="P389" s="16" t="n"/>
    </row>
    <row r="390">
      <c r="A390" s="15">
        <f>IF(F390="","",CLIENT&amp;"-BBM-"&amp;PROJ&amp;"-"&amp;B390&amp;"-"&amp;C390&amp;"-"&amp;D390&amp;"-"&amp;E390&amp;"-"&amp;TEXT(F390,"0000"))</f>
        <v/>
      </c>
      <c r="B390" s="16" t="n"/>
      <c r="C390" s="16" t="n"/>
      <c r="D390" s="16" t="n"/>
      <c r="E390" s="16" t="n"/>
      <c r="F390" s="16" t="n"/>
      <c r="G390" s="16" t="n"/>
      <c r="H390" s="16" t="n"/>
      <c r="I390" s="16" t="n"/>
      <c r="J390" s="16" t="n"/>
      <c r="K390" s="16" t="n"/>
      <c r="L390" s="17">
        <f>IF(A390="","",IFERROR(1/(1/_xlfn.MAXIFS('Transmittal log'!$D$6:$D$505,'Transmittal log'!$G$6:$G$505,A390)),""))</f>
        <v/>
      </c>
      <c r="M390" s="18">
        <f>IF(A390="","",IFERROR(1/(1/_xlfn.MAXIFS('Transmittal log'!$H$6:$H$505,'Transmittal log'!$G$6:$G$505,A390)),""))</f>
        <v/>
      </c>
      <c r="N390" s="15">
        <f>IF(A390="","",COUNTIF('Transmittal log'!$G$6:$G$505,A390))</f>
        <v/>
      </c>
      <c r="O390" s="16" t="n"/>
      <c r="P390" s="16" t="n"/>
    </row>
    <row r="391">
      <c r="A391" s="15">
        <f>IF(F391="","",CLIENT&amp;"-BBM-"&amp;PROJ&amp;"-"&amp;B391&amp;"-"&amp;C391&amp;"-"&amp;D391&amp;"-"&amp;E391&amp;"-"&amp;TEXT(F391,"0000"))</f>
        <v/>
      </c>
      <c r="B391" s="16" t="n"/>
      <c r="C391" s="16" t="n"/>
      <c r="D391" s="16" t="n"/>
      <c r="E391" s="16" t="n"/>
      <c r="F391" s="16" t="n"/>
      <c r="G391" s="16" t="n"/>
      <c r="H391" s="16" t="n"/>
      <c r="I391" s="16" t="n"/>
      <c r="J391" s="16" t="n"/>
      <c r="K391" s="16" t="n"/>
      <c r="L391" s="17">
        <f>IF(A391="","",IFERROR(1/(1/_xlfn.MAXIFS('Transmittal log'!$D$6:$D$505,'Transmittal log'!$G$6:$G$505,A391)),""))</f>
        <v/>
      </c>
      <c r="M391" s="18">
        <f>IF(A391="","",IFERROR(1/(1/_xlfn.MAXIFS('Transmittal log'!$H$6:$H$505,'Transmittal log'!$G$6:$G$505,A391)),""))</f>
        <v/>
      </c>
      <c r="N391" s="15">
        <f>IF(A391="","",COUNTIF('Transmittal log'!$G$6:$G$505,A391))</f>
        <v/>
      </c>
      <c r="O391" s="16" t="n"/>
      <c r="P391" s="16" t="n"/>
    </row>
    <row r="392">
      <c r="A392" s="15">
        <f>IF(F392="","",CLIENT&amp;"-BBM-"&amp;PROJ&amp;"-"&amp;B392&amp;"-"&amp;C392&amp;"-"&amp;D392&amp;"-"&amp;E392&amp;"-"&amp;TEXT(F392,"0000"))</f>
        <v/>
      </c>
      <c r="B392" s="16" t="n"/>
      <c r="C392" s="16" t="n"/>
      <c r="D392" s="16" t="n"/>
      <c r="E392" s="16" t="n"/>
      <c r="F392" s="16" t="n"/>
      <c r="G392" s="16" t="n"/>
      <c r="H392" s="16" t="n"/>
      <c r="I392" s="16" t="n"/>
      <c r="J392" s="16" t="n"/>
      <c r="K392" s="16" t="n"/>
      <c r="L392" s="17">
        <f>IF(A392="","",IFERROR(1/(1/_xlfn.MAXIFS('Transmittal log'!$D$6:$D$505,'Transmittal log'!$G$6:$G$505,A392)),""))</f>
        <v/>
      </c>
      <c r="M392" s="18">
        <f>IF(A392="","",IFERROR(1/(1/_xlfn.MAXIFS('Transmittal log'!$H$6:$H$505,'Transmittal log'!$G$6:$G$505,A392)),""))</f>
        <v/>
      </c>
      <c r="N392" s="15">
        <f>IF(A392="","",COUNTIF('Transmittal log'!$G$6:$G$505,A392))</f>
        <v/>
      </c>
      <c r="O392" s="16" t="n"/>
      <c r="P392" s="16" t="n"/>
    </row>
    <row r="393">
      <c r="A393" s="15">
        <f>IF(F393="","",CLIENT&amp;"-BBM-"&amp;PROJ&amp;"-"&amp;B393&amp;"-"&amp;C393&amp;"-"&amp;D393&amp;"-"&amp;E393&amp;"-"&amp;TEXT(F393,"0000"))</f>
        <v/>
      </c>
      <c r="B393" s="16" t="n"/>
      <c r="C393" s="16" t="n"/>
      <c r="D393" s="16" t="n"/>
      <c r="E393" s="16" t="n"/>
      <c r="F393" s="16" t="n"/>
      <c r="G393" s="16" t="n"/>
      <c r="H393" s="16" t="n"/>
      <c r="I393" s="16" t="n"/>
      <c r="J393" s="16" t="n"/>
      <c r="K393" s="16" t="n"/>
      <c r="L393" s="17">
        <f>IF(A393="","",IFERROR(1/(1/_xlfn.MAXIFS('Transmittal log'!$D$6:$D$505,'Transmittal log'!$G$6:$G$505,A393)),""))</f>
        <v/>
      </c>
      <c r="M393" s="18">
        <f>IF(A393="","",IFERROR(1/(1/_xlfn.MAXIFS('Transmittal log'!$H$6:$H$505,'Transmittal log'!$G$6:$G$505,A393)),""))</f>
        <v/>
      </c>
      <c r="N393" s="15">
        <f>IF(A393="","",COUNTIF('Transmittal log'!$G$6:$G$505,A393))</f>
        <v/>
      </c>
      <c r="O393" s="16" t="n"/>
      <c r="P393" s="16" t="n"/>
    </row>
    <row r="394">
      <c r="A394" s="15">
        <f>IF(F394="","",CLIENT&amp;"-BBM-"&amp;PROJ&amp;"-"&amp;B394&amp;"-"&amp;C394&amp;"-"&amp;D394&amp;"-"&amp;E394&amp;"-"&amp;TEXT(F394,"0000"))</f>
        <v/>
      </c>
      <c r="B394" s="16" t="n"/>
      <c r="C394" s="16" t="n"/>
      <c r="D394" s="16" t="n"/>
      <c r="E394" s="16" t="n"/>
      <c r="F394" s="16" t="n"/>
      <c r="G394" s="16" t="n"/>
      <c r="H394" s="16" t="n"/>
      <c r="I394" s="16" t="n"/>
      <c r="J394" s="16" t="n"/>
      <c r="K394" s="16" t="n"/>
      <c r="L394" s="17">
        <f>IF(A394="","",IFERROR(1/(1/_xlfn.MAXIFS('Transmittal log'!$D$6:$D$505,'Transmittal log'!$G$6:$G$505,A394)),""))</f>
        <v/>
      </c>
      <c r="M394" s="18">
        <f>IF(A394="","",IFERROR(1/(1/_xlfn.MAXIFS('Transmittal log'!$H$6:$H$505,'Transmittal log'!$G$6:$G$505,A394)),""))</f>
        <v/>
      </c>
      <c r="N394" s="15">
        <f>IF(A394="","",COUNTIF('Transmittal log'!$G$6:$G$505,A394))</f>
        <v/>
      </c>
      <c r="O394" s="16" t="n"/>
      <c r="P394" s="16" t="n"/>
    </row>
    <row r="395">
      <c r="A395" s="15">
        <f>IF(F395="","",CLIENT&amp;"-BBM-"&amp;PROJ&amp;"-"&amp;B395&amp;"-"&amp;C395&amp;"-"&amp;D395&amp;"-"&amp;E395&amp;"-"&amp;TEXT(F395,"0000"))</f>
        <v/>
      </c>
      <c r="B395" s="16" t="n"/>
      <c r="C395" s="16" t="n"/>
      <c r="D395" s="16" t="n"/>
      <c r="E395" s="16" t="n"/>
      <c r="F395" s="16" t="n"/>
      <c r="G395" s="16" t="n"/>
      <c r="H395" s="16" t="n"/>
      <c r="I395" s="16" t="n"/>
      <c r="J395" s="16" t="n"/>
      <c r="K395" s="16" t="n"/>
      <c r="L395" s="17">
        <f>IF(A395="","",IFERROR(1/(1/_xlfn.MAXIFS('Transmittal log'!$D$6:$D$505,'Transmittal log'!$G$6:$G$505,A395)),""))</f>
        <v/>
      </c>
      <c r="M395" s="18">
        <f>IF(A395="","",IFERROR(1/(1/_xlfn.MAXIFS('Transmittal log'!$H$6:$H$505,'Transmittal log'!$G$6:$G$505,A395)),""))</f>
        <v/>
      </c>
      <c r="N395" s="15">
        <f>IF(A395="","",COUNTIF('Transmittal log'!$G$6:$G$505,A395))</f>
        <v/>
      </c>
      <c r="O395" s="16" t="n"/>
      <c r="P395" s="16" t="n"/>
    </row>
    <row r="396">
      <c r="A396" s="15">
        <f>IF(F396="","",CLIENT&amp;"-BBM-"&amp;PROJ&amp;"-"&amp;B396&amp;"-"&amp;C396&amp;"-"&amp;D396&amp;"-"&amp;E396&amp;"-"&amp;TEXT(F396,"0000"))</f>
        <v/>
      </c>
      <c r="B396" s="16" t="n"/>
      <c r="C396" s="16" t="n"/>
      <c r="D396" s="16" t="n"/>
      <c r="E396" s="16" t="n"/>
      <c r="F396" s="16" t="n"/>
      <c r="G396" s="16" t="n"/>
      <c r="H396" s="16" t="n"/>
      <c r="I396" s="16" t="n"/>
      <c r="J396" s="16" t="n"/>
      <c r="K396" s="16" t="n"/>
      <c r="L396" s="17">
        <f>IF(A396="","",IFERROR(1/(1/_xlfn.MAXIFS('Transmittal log'!$D$6:$D$505,'Transmittal log'!$G$6:$G$505,A396)),""))</f>
        <v/>
      </c>
      <c r="M396" s="18">
        <f>IF(A396="","",IFERROR(1/(1/_xlfn.MAXIFS('Transmittal log'!$H$6:$H$505,'Transmittal log'!$G$6:$G$505,A396)),""))</f>
        <v/>
      </c>
      <c r="N396" s="15">
        <f>IF(A396="","",COUNTIF('Transmittal log'!$G$6:$G$505,A396))</f>
        <v/>
      </c>
      <c r="O396" s="16" t="n"/>
      <c r="P396" s="16" t="n"/>
    </row>
    <row r="397">
      <c r="A397" s="15">
        <f>IF(F397="","",CLIENT&amp;"-BBM-"&amp;PROJ&amp;"-"&amp;B397&amp;"-"&amp;C397&amp;"-"&amp;D397&amp;"-"&amp;E397&amp;"-"&amp;TEXT(F397,"0000"))</f>
        <v/>
      </c>
      <c r="B397" s="16" t="n"/>
      <c r="C397" s="16" t="n"/>
      <c r="D397" s="16" t="n"/>
      <c r="E397" s="16" t="n"/>
      <c r="F397" s="16" t="n"/>
      <c r="G397" s="16" t="n"/>
      <c r="H397" s="16" t="n"/>
      <c r="I397" s="16" t="n"/>
      <c r="J397" s="16" t="n"/>
      <c r="K397" s="16" t="n"/>
      <c r="L397" s="17">
        <f>IF(A397="","",IFERROR(1/(1/_xlfn.MAXIFS('Transmittal log'!$D$6:$D$505,'Transmittal log'!$G$6:$G$505,A397)),""))</f>
        <v/>
      </c>
      <c r="M397" s="18">
        <f>IF(A397="","",IFERROR(1/(1/_xlfn.MAXIFS('Transmittal log'!$H$6:$H$505,'Transmittal log'!$G$6:$G$505,A397)),""))</f>
        <v/>
      </c>
      <c r="N397" s="15">
        <f>IF(A397="","",COUNTIF('Transmittal log'!$G$6:$G$505,A397))</f>
        <v/>
      </c>
      <c r="O397" s="16" t="n"/>
      <c r="P397" s="16" t="n"/>
    </row>
    <row r="398">
      <c r="A398" s="15">
        <f>IF(F398="","",CLIENT&amp;"-BBM-"&amp;PROJ&amp;"-"&amp;B398&amp;"-"&amp;C398&amp;"-"&amp;D398&amp;"-"&amp;E398&amp;"-"&amp;TEXT(F398,"0000"))</f>
        <v/>
      </c>
      <c r="B398" s="16" t="n"/>
      <c r="C398" s="16" t="n"/>
      <c r="D398" s="16" t="n"/>
      <c r="E398" s="16" t="n"/>
      <c r="F398" s="16" t="n"/>
      <c r="G398" s="16" t="n"/>
      <c r="H398" s="16" t="n"/>
      <c r="I398" s="16" t="n"/>
      <c r="J398" s="16" t="n"/>
      <c r="K398" s="16" t="n"/>
      <c r="L398" s="17">
        <f>IF(A398="","",IFERROR(1/(1/_xlfn.MAXIFS('Transmittal log'!$D$6:$D$505,'Transmittal log'!$G$6:$G$505,A398)),""))</f>
        <v/>
      </c>
      <c r="M398" s="18">
        <f>IF(A398="","",IFERROR(1/(1/_xlfn.MAXIFS('Transmittal log'!$H$6:$H$505,'Transmittal log'!$G$6:$G$505,A398)),""))</f>
        <v/>
      </c>
      <c r="N398" s="15">
        <f>IF(A398="","",COUNTIF('Transmittal log'!$G$6:$G$505,A398))</f>
        <v/>
      </c>
      <c r="O398" s="16" t="n"/>
      <c r="P398" s="16" t="n"/>
    </row>
    <row r="399">
      <c r="A399" s="15">
        <f>IF(F399="","",CLIENT&amp;"-BBM-"&amp;PROJ&amp;"-"&amp;B399&amp;"-"&amp;C399&amp;"-"&amp;D399&amp;"-"&amp;E399&amp;"-"&amp;TEXT(F399,"0000"))</f>
        <v/>
      </c>
      <c r="B399" s="16" t="n"/>
      <c r="C399" s="16" t="n"/>
      <c r="D399" s="16" t="n"/>
      <c r="E399" s="16" t="n"/>
      <c r="F399" s="16" t="n"/>
      <c r="G399" s="16" t="n"/>
      <c r="H399" s="16" t="n"/>
      <c r="I399" s="16" t="n"/>
      <c r="J399" s="16" t="n"/>
      <c r="K399" s="16" t="n"/>
      <c r="L399" s="17">
        <f>IF(A399="","",IFERROR(1/(1/_xlfn.MAXIFS('Transmittal log'!$D$6:$D$505,'Transmittal log'!$G$6:$G$505,A399)),""))</f>
        <v/>
      </c>
      <c r="M399" s="18">
        <f>IF(A399="","",IFERROR(1/(1/_xlfn.MAXIFS('Transmittal log'!$H$6:$H$505,'Transmittal log'!$G$6:$G$505,A399)),""))</f>
        <v/>
      </c>
      <c r="N399" s="15">
        <f>IF(A399="","",COUNTIF('Transmittal log'!$G$6:$G$505,A399))</f>
        <v/>
      </c>
      <c r="O399" s="16" t="n"/>
      <c r="P399" s="16" t="n"/>
    </row>
    <row r="400">
      <c r="A400" s="15">
        <f>IF(F400="","",CLIENT&amp;"-BBM-"&amp;PROJ&amp;"-"&amp;B400&amp;"-"&amp;C400&amp;"-"&amp;D400&amp;"-"&amp;E400&amp;"-"&amp;TEXT(F400,"0000"))</f>
        <v/>
      </c>
      <c r="B400" s="16" t="n"/>
      <c r="C400" s="16" t="n"/>
      <c r="D400" s="16" t="n"/>
      <c r="E400" s="16" t="n"/>
      <c r="F400" s="16" t="n"/>
      <c r="G400" s="16" t="n"/>
      <c r="H400" s="16" t="n"/>
      <c r="I400" s="16" t="n"/>
      <c r="J400" s="16" t="n"/>
      <c r="K400" s="16" t="n"/>
      <c r="L400" s="17">
        <f>IF(A400="","",IFERROR(1/(1/_xlfn.MAXIFS('Transmittal log'!$D$6:$D$505,'Transmittal log'!$G$6:$G$505,A400)),""))</f>
        <v/>
      </c>
      <c r="M400" s="18">
        <f>IF(A400="","",IFERROR(1/(1/_xlfn.MAXIFS('Transmittal log'!$H$6:$H$505,'Transmittal log'!$G$6:$G$505,A400)),""))</f>
        <v/>
      </c>
      <c r="N400" s="15">
        <f>IF(A400="","",COUNTIF('Transmittal log'!$G$6:$G$505,A400))</f>
        <v/>
      </c>
      <c r="O400" s="16" t="n"/>
      <c r="P400" s="16" t="n"/>
    </row>
    <row r="401">
      <c r="A401" s="15">
        <f>IF(F401="","",CLIENT&amp;"-BBM-"&amp;PROJ&amp;"-"&amp;B401&amp;"-"&amp;C401&amp;"-"&amp;D401&amp;"-"&amp;E401&amp;"-"&amp;TEXT(F401,"0000"))</f>
        <v/>
      </c>
      <c r="B401" s="16" t="n"/>
      <c r="C401" s="16" t="n"/>
      <c r="D401" s="16" t="n"/>
      <c r="E401" s="16" t="n"/>
      <c r="F401" s="16" t="n"/>
      <c r="G401" s="16" t="n"/>
      <c r="H401" s="16" t="n"/>
      <c r="I401" s="16" t="n"/>
      <c r="J401" s="16" t="n"/>
      <c r="K401" s="16" t="n"/>
      <c r="L401" s="17">
        <f>IF(A401="","",IFERROR(1/(1/_xlfn.MAXIFS('Transmittal log'!$D$6:$D$505,'Transmittal log'!$G$6:$G$505,A401)),""))</f>
        <v/>
      </c>
      <c r="M401" s="18">
        <f>IF(A401="","",IFERROR(1/(1/_xlfn.MAXIFS('Transmittal log'!$H$6:$H$505,'Transmittal log'!$G$6:$G$505,A401)),""))</f>
        <v/>
      </c>
      <c r="N401" s="15">
        <f>IF(A401="","",COUNTIF('Transmittal log'!$G$6:$G$505,A401))</f>
        <v/>
      </c>
      <c r="O401" s="16" t="n"/>
      <c r="P401" s="16" t="n"/>
    </row>
    <row r="402">
      <c r="A402" s="15">
        <f>IF(F402="","",CLIENT&amp;"-BBM-"&amp;PROJ&amp;"-"&amp;B402&amp;"-"&amp;C402&amp;"-"&amp;D402&amp;"-"&amp;E402&amp;"-"&amp;TEXT(F402,"0000"))</f>
        <v/>
      </c>
      <c r="B402" s="16" t="n"/>
      <c r="C402" s="16" t="n"/>
      <c r="D402" s="16" t="n"/>
      <c r="E402" s="16" t="n"/>
      <c r="F402" s="16" t="n"/>
      <c r="G402" s="16" t="n"/>
      <c r="H402" s="16" t="n"/>
      <c r="I402" s="16" t="n"/>
      <c r="J402" s="16" t="n"/>
      <c r="K402" s="16" t="n"/>
      <c r="L402" s="17">
        <f>IF(A402="","",IFERROR(1/(1/_xlfn.MAXIFS('Transmittal log'!$D$6:$D$505,'Transmittal log'!$G$6:$G$505,A402)),""))</f>
        <v/>
      </c>
      <c r="M402" s="18">
        <f>IF(A402="","",IFERROR(1/(1/_xlfn.MAXIFS('Transmittal log'!$H$6:$H$505,'Transmittal log'!$G$6:$G$505,A402)),""))</f>
        <v/>
      </c>
      <c r="N402" s="15">
        <f>IF(A402="","",COUNTIF('Transmittal log'!$G$6:$G$505,A402))</f>
        <v/>
      </c>
      <c r="O402" s="16" t="n"/>
      <c r="P402" s="16" t="n"/>
    </row>
    <row r="403">
      <c r="A403" s="15">
        <f>IF(F403="","",CLIENT&amp;"-BBM-"&amp;PROJ&amp;"-"&amp;B403&amp;"-"&amp;C403&amp;"-"&amp;D403&amp;"-"&amp;E403&amp;"-"&amp;TEXT(F403,"0000"))</f>
        <v/>
      </c>
      <c r="B403" s="16" t="n"/>
      <c r="C403" s="16" t="n"/>
      <c r="D403" s="16" t="n"/>
      <c r="E403" s="16" t="n"/>
      <c r="F403" s="16" t="n"/>
      <c r="G403" s="16" t="n"/>
      <c r="H403" s="16" t="n"/>
      <c r="I403" s="16" t="n"/>
      <c r="J403" s="16" t="n"/>
      <c r="K403" s="16" t="n"/>
      <c r="L403" s="17">
        <f>IF(A403="","",IFERROR(1/(1/_xlfn.MAXIFS('Transmittal log'!$D$6:$D$505,'Transmittal log'!$G$6:$G$505,A403)),""))</f>
        <v/>
      </c>
      <c r="M403" s="18">
        <f>IF(A403="","",IFERROR(1/(1/_xlfn.MAXIFS('Transmittal log'!$H$6:$H$505,'Transmittal log'!$G$6:$G$505,A403)),""))</f>
        <v/>
      </c>
      <c r="N403" s="15">
        <f>IF(A403="","",COUNTIF('Transmittal log'!$G$6:$G$505,A403))</f>
        <v/>
      </c>
      <c r="O403" s="16" t="n"/>
      <c r="P403" s="16" t="n"/>
    </row>
    <row r="404">
      <c r="A404" s="15">
        <f>IF(F404="","",CLIENT&amp;"-BBM-"&amp;PROJ&amp;"-"&amp;B404&amp;"-"&amp;C404&amp;"-"&amp;D404&amp;"-"&amp;E404&amp;"-"&amp;TEXT(F404,"0000"))</f>
        <v/>
      </c>
      <c r="B404" s="16" t="n"/>
      <c r="C404" s="16" t="n"/>
      <c r="D404" s="16" t="n"/>
      <c r="E404" s="16" t="n"/>
      <c r="F404" s="16" t="n"/>
      <c r="G404" s="16" t="n"/>
      <c r="H404" s="16" t="n"/>
      <c r="I404" s="16" t="n"/>
      <c r="J404" s="16" t="n"/>
      <c r="K404" s="16" t="n"/>
      <c r="L404" s="17">
        <f>IF(A404="","",IFERROR(1/(1/_xlfn.MAXIFS('Transmittal log'!$D$6:$D$505,'Transmittal log'!$G$6:$G$505,A404)),""))</f>
        <v/>
      </c>
      <c r="M404" s="18">
        <f>IF(A404="","",IFERROR(1/(1/_xlfn.MAXIFS('Transmittal log'!$H$6:$H$505,'Transmittal log'!$G$6:$G$505,A404)),""))</f>
        <v/>
      </c>
      <c r="N404" s="15">
        <f>IF(A404="","",COUNTIF('Transmittal log'!$G$6:$G$505,A404))</f>
        <v/>
      </c>
      <c r="O404" s="16" t="n"/>
      <c r="P404" s="16" t="n"/>
    </row>
    <row r="405">
      <c r="A405" s="15">
        <f>IF(F405="","",CLIENT&amp;"-BBM-"&amp;PROJ&amp;"-"&amp;B405&amp;"-"&amp;C405&amp;"-"&amp;D405&amp;"-"&amp;E405&amp;"-"&amp;TEXT(F405,"0000"))</f>
        <v/>
      </c>
      <c r="B405" s="16" t="n"/>
      <c r="C405" s="16" t="n"/>
      <c r="D405" s="16" t="n"/>
      <c r="E405" s="16" t="n"/>
      <c r="F405" s="16" t="n"/>
      <c r="G405" s="16" t="n"/>
      <c r="H405" s="16" t="n"/>
      <c r="I405" s="16" t="n"/>
      <c r="J405" s="16" t="n"/>
      <c r="K405" s="16" t="n"/>
      <c r="L405" s="17">
        <f>IF(A405="","",IFERROR(1/(1/_xlfn.MAXIFS('Transmittal log'!$D$6:$D$505,'Transmittal log'!$G$6:$G$505,A405)),""))</f>
        <v/>
      </c>
      <c r="M405" s="18">
        <f>IF(A405="","",IFERROR(1/(1/_xlfn.MAXIFS('Transmittal log'!$H$6:$H$505,'Transmittal log'!$G$6:$G$505,A405)),""))</f>
        <v/>
      </c>
      <c r="N405" s="15">
        <f>IF(A405="","",COUNTIF('Transmittal log'!$G$6:$G$505,A405))</f>
        <v/>
      </c>
      <c r="O405" s="16" t="n"/>
      <c r="P405" s="16" t="n"/>
    </row>
    <row r="406">
      <c r="A406" s="15">
        <f>IF(F406="","",CLIENT&amp;"-BBM-"&amp;PROJ&amp;"-"&amp;B406&amp;"-"&amp;C406&amp;"-"&amp;D406&amp;"-"&amp;E406&amp;"-"&amp;TEXT(F406,"0000"))</f>
        <v/>
      </c>
      <c r="B406" s="16" t="n"/>
      <c r="C406" s="16" t="n"/>
      <c r="D406" s="16" t="n"/>
      <c r="E406" s="16" t="n"/>
      <c r="F406" s="16" t="n"/>
      <c r="G406" s="16" t="n"/>
      <c r="H406" s="16" t="n"/>
      <c r="I406" s="16" t="n"/>
      <c r="J406" s="16" t="n"/>
      <c r="K406" s="16" t="n"/>
      <c r="L406" s="17">
        <f>IF(A406="","",IFERROR(1/(1/_xlfn.MAXIFS('Transmittal log'!$D$6:$D$505,'Transmittal log'!$G$6:$G$505,A406)),""))</f>
        <v/>
      </c>
      <c r="M406" s="18">
        <f>IF(A406="","",IFERROR(1/(1/_xlfn.MAXIFS('Transmittal log'!$H$6:$H$505,'Transmittal log'!$G$6:$G$505,A406)),""))</f>
        <v/>
      </c>
      <c r="N406" s="15">
        <f>IF(A406="","",COUNTIF('Transmittal log'!$G$6:$G$505,A406))</f>
        <v/>
      </c>
      <c r="O406" s="16" t="n"/>
      <c r="P406" s="16" t="n"/>
    </row>
    <row r="407">
      <c r="A407" s="15">
        <f>IF(F407="","",CLIENT&amp;"-BBM-"&amp;PROJ&amp;"-"&amp;B407&amp;"-"&amp;C407&amp;"-"&amp;D407&amp;"-"&amp;E407&amp;"-"&amp;TEXT(F407,"0000"))</f>
        <v/>
      </c>
      <c r="B407" s="16" t="n"/>
      <c r="C407" s="16" t="n"/>
      <c r="D407" s="16" t="n"/>
      <c r="E407" s="16" t="n"/>
      <c r="F407" s="16" t="n"/>
      <c r="G407" s="16" t="n"/>
      <c r="H407" s="16" t="n"/>
      <c r="I407" s="16" t="n"/>
      <c r="J407" s="16" t="n"/>
      <c r="K407" s="16" t="n"/>
      <c r="L407" s="17">
        <f>IF(A407="","",IFERROR(1/(1/_xlfn.MAXIFS('Transmittal log'!$D$6:$D$505,'Transmittal log'!$G$6:$G$505,A407)),""))</f>
        <v/>
      </c>
      <c r="M407" s="18">
        <f>IF(A407="","",IFERROR(1/(1/_xlfn.MAXIFS('Transmittal log'!$H$6:$H$505,'Transmittal log'!$G$6:$G$505,A407)),""))</f>
        <v/>
      </c>
      <c r="N407" s="15">
        <f>IF(A407="","",COUNTIF('Transmittal log'!$G$6:$G$505,A407))</f>
        <v/>
      </c>
      <c r="O407" s="16" t="n"/>
      <c r="P407" s="16" t="n"/>
    </row>
    <row r="408">
      <c r="A408" s="15">
        <f>IF(F408="","",CLIENT&amp;"-BBM-"&amp;PROJ&amp;"-"&amp;B408&amp;"-"&amp;C408&amp;"-"&amp;D408&amp;"-"&amp;E408&amp;"-"&amp;TEXT(F408,"0000"))</f>
        <v/>
      </c>
      <c r="B408" s="16" t="n"/>
      <c r="C408" s="16" t="n"/>
      <c r="D408" s="16" t="n"/>
      <c r="E408" s="16" t="n"/>
      <c r="F408" s="16" t="n"/>
      <c r="G408" s="16" t="n"/>
      <c r="H408" s="16" t="n"/>
      <c r="I408" s="16" t="n"/>
      <c r="J408" s="16" t="n"/>
      <c r="K408" s="16" t="n"/>
      <c r="L408" s="17">
        <f>IF(A408="","",IFERROR(1/(1/_xlfn.MAXIFS('Transmittal log'!$D$6:$D$505,'Transmittal log'!$G$6:$G$505,A408)),""))</f>
        <v/>
      </c>
      <c r="M408" s="18">
        <f>IF(A408="","",IFERROR(1/(1/_xlfn.MAXIFS('Transmittal log'!$H$6:$H$505,'Transmittal log'!$G$6:$G$505,A408)),""))</f>
        <v/>
      </c>
      <c r="N408" s="15">
        <f>IF(A408="","",COUNTIF('Transmittal log'!$G$6:$G$505,A408))</f>
        <v/>
      </c>
      <c r="O408" s="16" t="n"/>
      <c r="P408" s="16" t="n"/>
    </row>
    <row r="409">
      <c r="A409" s="15">
        <f>IF(F409="","",CLIENT&amp;"-BBM-"&amp;PROJ&amp;"-"&amp;B409&amp;"-"&amp;C409&amp;"-"&amp;D409&amp;"-"&amp;E409&amp;"-"&amp;TEXT(F409,"0000"))</f>
        <v/>
      </c>
      <c r="B409" s="16" t="n"/>
      <c r="C409" s="16" t="n"/>
      <c r="D409" s="16" t="n"/>
      <c r="E409" s="16" t="n"/>
      <c r="F409" s="16" t="n"/>
      <c r="G409" s="16" t="n"/>
      <c r="H409" s="16" t="n"/>
      <c r="I409" s="16" t="n"/>
      <c r="J409" s="16" t="n"/>
      <c r="K409" s="16" t="n"/>
      <c r="L409" s="17">
        <f>IF(A409="","",IFERROR(1/(1/_xlfn.MAXIFS('Transmittal log'!$D$6:$D$505,'Transmittal log'!$G$6:$G$505,A409)),""))</f>
        <v/>
      </c>
      <c r="M409" s="18">
        <f>IF(A409="","",IFERROR(1/(1/_xlfn.MAXIFS('Transmittal log'!$H$6:$H$505,'Transmittal log'!$G$6:$G$505,A409)),""))</f>
        <v/>
      </c>
      <c r="N409" s="15">
        <f>IF(A409="","",COUNTIF('Transmittal log'!$G$6:$G$505,A409))</f>
        <v/>
      </c>
      <c r="O409" s="16" t="n"/>
      <c r="P409" s="16" t="n"/>
    </row>
    <row r="410">
      <c r="A410" s="15">
        <f>IF(F410="","",CLIENT&amp;"-BBM-"&amp;PROJ&amp;"-"&amp;B410&amp;"-"&amp;C410&amp;"-"&amp;D410&amp;"-"&amp;E410&amp;"-"&amp;TEXT(F410,"0000"))</f>
        <v/>
      </c>
      <c r="B410" s="16" t="n"/>
      <c r="C410" s="16" t="n"/>
      <c r="D410" s="16" t="n"/>
      <c r="E410" s="16" t="n"/>
      <c r="F410" s="16" t="n"/>
      <c r="G410" s="16" t="n"/>
      <c r="H410" s="16" t="n"/>
      <c r="I410" s="16" t="n"/>
      <c r="J410" s="16" t="n"/>
      <c r="K410" s="16" t="n"/>
      <c r="L410" s="17">
        <f>IF(A410="","",IFERROR(1/(1/_xlfn.MAXIFS('Transmittal log'!$D$6:$D$505,'Transmittal log'!$G$6:$G$505,A410)),""))</f>
        <v/>
      </c>
      <c r="M410" s="18">
        <f>IF(A410="","",IFERROR(1/(1/_xlfn.MAXIFS('Transmittal log'!$H$6:$H$505,'Transmittal log'!$G$6:$G$505,A410)),""))</f>
        <v/>
      </c>
      <c r="N410" s="15">
        <f>IF(A410="","",COUNTIF('Transmittal log'!$G$6:$G$505,A410))</f>
        <v/>
      </c>
      <c r="O410" s="16" t="n"/>
      <c r="P410" s="16" t="n"/>
    </row>
    <row r="411">
      <c r="A411" s="15">
        <f>IF(F411="","",CLIENT&amp;"-BBM-"&amp;PROJ&amp;"-"&amp;B411&amp;"-"&amp;C411&amp;"-"&amp;D411&amp;"-"&amp;E411&amp;"-"&amp;TEXT(F411,"0000"))</f>
        <v/>
      </c>
      <c r="B411" s="16" t="n"/>
      <c r="C411" s="16" t="n"/>
      <c r="D411" s="16" t="n"/>
      <c r="E411" s="16" t="n"/>
      <c r="F411" s="16" t="n"/>
      <c r="G411" s="16" t="n"/>
      <c r="H411" s="16" t="n"/>
      <c r="I411" s="16" t="n"/>
      <c r="J411" s="16" t="n"/>
      <c r="K411" s="16" t="n"/>
      <c r="L411" s="17">
        <f>IF(A411="","",IFERROR(1/(1/_xlfn.MAXIFS('Transmittal log'!$D$6:$D$505,'Transmittal log'!$G$6:$G$505,A411)),""))</f>
        <v/>
      </c>
      <c r="M411" s="18">
        <f>IF(A411="","",IFERROR(1/(1/_xlfn.MAXIFS('Transmittal log'!$H$6:$H$505,'Transmittal log'!$G$6:$G$505,A411)),""))</f>
        <v/>
      </c>
      <c r="N411" s="15">
        <f>IF(A411="","",COUNTIF('Transmittal log'!$G$6:$G$505,A411))</f>
        <v/>
      </c>
      <c r="O411" s="16" t="n"/>
      <c r="P411" s="16" t="n"/>
    </row>
    <row r="412">
      <c r="A412" s="15">
        <f>IF(F412="","",CLIENT&amp;"-BBM-"&amp;PROJ&amp;"-"&amp;B412&amp;"-"&amp;C412&amp;"-"&amp;D412&amp;"-"&amp;E412&amp;"-"&amp;TEXT(F412,"0000"))</f>
        <v/>
      </c>
      <c r="B412" s="16" t="n"/>
      <c r="C412" s="16" t="n"/>
      <c r="D412" s="16" t="n"/>
      <c r="E412" s="16" t="n"/>
      <c r="F412" s="16" t="n"/>
      <c r="G412" s="16" t="n"/>
      <c r="H412" s="16" t="n"/>
      <c r="I412" s="16" t="n"/>
      <c r="J412" s="16" t="n"/>
      <c r="K412" s="16" t="n"/>
      <c r="L412" s="17">
        <f>IF(A412="","",IFERROR(1/(1/_xlfn.MAXIFS('Transmittal log'!$D$6:$D$505,'Transmittal log'!$G$6:$G$505,A412)),""))</f>
        <v/>
      </c>
      <c r="M412" s="18">
        <f>IF(A412="","",IFERROR(1/(1/_xlfn.MAXIFS('Transmittal log'!$H$6:$H$505,'Transmittal log'!$G$6:$G$505,A412)),""))</f>
        <v/>
      </c>
      <c r="N412" s="15">
        <f>IF(A412="","",COUNTIF('Transmittal log'!$G$6:$G$505,A412))</f>
        <v/>
      </c>
      <c r="O412" s="16" t="n"/>
      <c r="P412" s="16" t="n"/>
    </row>
    <row r="413">
      <c r="A413" s="15">
        <f>IF(F413="","",CLIENT&amp;"-BBM-"&amp;PROJ&amp;"-"&amp;B413&amp;"-"&amp;C413&amp;"-"&amp;D413&amp;"-"&amp;E413&amp;"-"&amp;TEXT(F413,"0000"))</f>
        <v/>
      </c>
      <c r="B413" s="16" t="n"/>
      <c r="C413" s="16" t="n"/>
      <c r="D413" s="16" t="n"/>
      <c r="E413" s="16" t="n"/>
      <c r="F413" s="16" t="n"/>
      <c r="G413" s="16" t="n"/>
      <c r="H413" s="16" t="n"/>
      <c r="I413" s="16" t="n"/>
      <c r="J413" s="16" t="n"/>
      <c r="K413" s="16" t="n"/>
      <c r="L413" s="17">
        <f>IF(A413="","",IFERROR(1/(1/_xlfn.MAXIFS('Transmittal log'!$D$6:$D$505,'Transmittal log'!$G$6:$G$505,A413)),""))</f>
        <v/>
      </c>
      <c r="M413" s="18">
        <f>IF(A413="","",IFERROR(1/(1/_xlfn.MAXIFS('Transmittal log'!$H$6:$H$505,'Transmittal log'!$G$6:$G$505,A413)),""))</f>
        <v/>
      </c>
      <c r="N413" s="15">
        <f>IF(A413="","",COUNTIF('Transmittal log'!$G$6:$G$505,A413))</f>
        <v/>
      </c>
      <c r="O413" s="16" t="n"/>
      <c r="P413" s="16" t="n"/>
    </row>
    <row r="414">
      <c r="A414" s="15">
        <f>IF(F414="","",CLIENT&amp;"-BBM-"&amp;PROJ&amp;"-"&amp;B414&amp;"-"&amp;C414&amp;"-"&amp;D414&amp;"-"&amp;E414&amp;"-"&amp;TEXT(F414,"0000"))</f>
        <v/>
      </c>
      <c r="B414" s="16" t="n"/>
      <c r="C414" s="16" t="n"/>
      <c r="D414" s="16" t="n"/>
      <c r="E414" s="16" t="n"/>
      <c r="F414" s="16" t="n"/>
      <c r="G414" s="16" t="n"/>
      <c r="H414" s="16" t="n"/>
      <c r="I414" s="16" t="n"/>
      <c r="J414" s="16" t="n"/>
      <c r="K414" s="16" t="n"/>
      <c r="L414" s="17">
        <f>IF(A414="","",IFERROR(1/(1/_xlfn.MAXIFS('Transmittal log'!$D$6:$D$505,'Transmittal log'!$G$6:$G$505,A414)),""))</f>
        <v/>
      </c>
      <c r="M414" s="18">
        <f>IF(A414="","",IFERROR(1/(1/_xlfn.MAXIFS('Transmittal log'!$H$6:$H$505,'Transmittal log'!$G$6:$G$505,A414)),""))</f>
        <v/>
      </c>
      <c r="N414" s="15">
        <f>IF(A414="","",COUNTIF('Transmittal log'!$G$6:$G$505,A414))</f>
        <v/>
      </c>
      <c r="O414" s="16" t="n"/>
      <c r="P414" s="16" t="n"/>
    </row>
    <row r="415">
      <c r="A415" s="15">
        <f>IF(F415="","",CLIENT&amp;"-BBM-"&amp;PROJ&amp;"-"&amp;B415&amp;"-"&amp;C415&amp;"-"&amp;D415&amp;"-"&amp;E415&amp;"-"&amp;TEXT(F415,"0000"))</f>
        <v/>
      </c>
      <c r="B415" s="16" t="n"/>
      <c r="C415" s="16" t="n"/>
      <c r="D415" s="16" t="n"/>
      <c r="E415" s="16" t="n"/>
      <c r="F415" s="16" t="n"/>
      <c r="G415" s="16" t="n"/>
      <c r="H415" s="16" t="n"/>
      <c r="I415" s="16" t="n"/>
      <c r="J415" s="16" t="n"/>
      <c r="K415" s="16" t="n"/>
      <c r="L415" s="17">
        <f>IF(A415="","",IFERROR(1/(1/_xlfn.MAXIFS('Transmittal log'!$D$6:$D$505,'Transmittal log'!$G$6:$G$505,A415)),""))</f>
        <v/>
      </c>
      <c r="M415" s="18">
        <f>IF(A415="","",IFERROR(1/(1/_xlfn.MAXIFS('Transmittal log'!$H$6:$H$505,'Transmittal log'!$G$6:$G$505,A415)),""))</f>
        <v/>
      </c>
      <c r="N415" s="15">
        <f>IF(A415="","",COUNTIF('Transmittal log'!$G$6:$G$505,A415))</f>
        <v/>
      </c>
      <c r="O415" s="16" t="n"/>
      <c r="P415" s="16" t="n"/>
    </row>
    <row r="416">
      <c r="A416" s="15">
        <f>IF(F416="","",CLIENT&amp;"-BBM-"&amp;PROJ&amp;"-"&amp;B416&amp;"-"&amp;C416&amp;"-"&amp;D416&amp;"-"&amp;E416&amp;"-"&amp;TEXT(F416,"0000"))</f>
        <v/>
      </c>
      <c r="B416" s="16" t="n"/>
      <c r="C416" s="16" t="n"/>
      <c r="D416" s="16" t="n"/>
      <c r="E416" s="16" t="n"/>
      <c r="F416" s="16" t="n"/>
      <c r="G416" s="16" t="n"/>
      <c r="H416" s="16" t="n"/>
      <c r="I416" s="16" t="n"/>
      <c r="J416" s="16" t="n"/>
      <c r="K416" s="16" t="n"/>
      <c r="L416" s="17">
        <f>IF(A416="","",IFERROR(1/(1/_xlfn.MAXIFS('Transmittal log'!$D$6:$D$505,'Transmittal log'!$G$6:$G$505,A416)),""))</f>
        <v/>
      </c>
      <c r="M416" s="18">
        <f>IF(A416="","",IFERROR(1/(1/_xlfn.MAXIFS('Transmittal log'!$H$6:$H$505,'Transmittal log'!$G$6:$G$505,A416)),""))</f>
        <v/>
      </c>
      <c r="N416" s="15">
        <f>IF(A416="","",COUNTIF('Transmittal log'!$G$6:$G$505,A416))</f>
        <v/>
      </c>
      <c r="O416" s="16" t="n"/>
      <c r="P416" s="16" t="n"/>
    </row>
    <row r="417">
      <c r="A417" s="15">
        <f>IF(F417="","",CLIENT&amp;"-BBM-"&amp;PROJ&amp;"-"&amp;B417&amp;"-"&amp;C417&amp;"-"&amp;D417&amp;"-"&amp;E417&amp;"-"&amp;TEXT(F417,"0000"))</f>
        <v/>
      </c>
      <c r="B417" s="16" t="n"/>
      <c r="C417" s="16" t="n"/>
      <c r="D417" s="16" t="n"/>
      <c r="E417" s="16" t="n"/>
      <c r="F417" s="16" t="n"/>
      <c r="G417" s="16" t="n"/>
      <c r="H417" s="16" t="n"/>
      <c r="I417" s="16" t="n"/>
      <c r="J417" s="16" t="n"/>
      <c r="K417" s="16" t="n"/>
      <c r="L417" s="17">
        <f>IF(A417="","",IFERROR(1/(1/_xlfn.MAXIFS('Transmittal log'!$D$6:$D$505,'Transmittal log'!$G$6:$G$505,A417)),""))</f>
        <v/>
      </c>
      <c r="M417" s="18">
        <f>IF(A417="","",IFERROR(1/(1/_xlfn.MAXIFS('Transmittal log'!$H$6:$H$505,'Transmittal log'!$G$6:$G$505,A417)),""))</f>
        <v/>
      </c>
      <c r="N417" s="15">
        <f>IF(A417="","",COUNTIF('Transmittal log'!$G$6:$G$505,A417))</f>
        <v/>
      </c>
      <c r="O417" s="16" t="n"/>
      <c r="P417" s="16" t="n"/>
    </row>
    <row r="418">
      <c r="A418" s="15">
        <f>IF(F418="","",CLIENT&amp;"-BBM-"&amp;PROJ&amp;"-"&amp;B418&amp;"-"&amp;C418&amp;"-"&amp;D418&amp;"-"&amp;E418&amp;"-"&amp;TEXT(F418,"0000"))</f>
        <v/>
      </c>
      <c r="B418" s="16" t="n"/>
      <c r="C418" s="16" t="n"/>
      <c r="D418" s="16" t="n"/>
      <c r="E418" s="16" t="n"/>
      <c r="F418" s="16" t="n"/>
      <c r="G418" s="16" t="n"/>
      <c r="H418" s="16" t="n"/>
      <c r="I418" s="16" t="n"/>
      <c r="J418" s="16" t="n"/>
      <c r="K418" s="16" t="n"/>
      <c r="L418" s="17">
        <f>IF(A418="","",IFERROR(1/(1/_xlfn.MAXIFS('Transmittal log'!$D$6:$D$505,'Transmittal log'!$G$6:$G$505,A418)),""))</f>
        <v/>
      </c>
      <c r="M418" s="18">
        <f>IF(A418="","",IFERROR(1/(1/_xlfn.MAXIFS('Transmittal log'!$H$6:$H$505,'Transmittal log'!$G$6:$G$505,A418)),""))</f>
        <v/>
      </c>
      <c r="N418" s="15">
        <f>IF(A418="","",COUNTIF('Transmittal log'!$G$6:$G$505,A418))</f>
        <v/>
      </c>
      <c r="O418" s="16" t="n"/>
      <c r="P418" s="16" t="n"/>
    </row>
    <row r="419">
      <c r="A419" s="15">
        <f>IF(F419="","",CLIENT&amp;"-BBM-"&amp;PROJ&amp;"-"&amp;B419&amp;"-"&amp;C419&amp;"-"&amp;D419&amp;"-"&amp;E419&amp;"-"&amp;TEXT(F419,"0000"))</f>
        <v/>
      </c>
      <c r="B419" s="16" t="n"/>
      <c r="C419" s="16" t="n"/>
      <c r="D419" s="16" t="n"/>
      <c r="E419" s="16" t="n"/>
      <c r="F419" s="16" t="n"/>
      <c r="G419" s="16" t="n"/>
      <c r="H419" s="16" t="n"/>
      <c r="I419" s="16" t="n"/>
      <c r="J419" s="16" t="n"/>
      <c r="K419" s="16" t="n"/>
      <c r="L419" s="17">
        <f>IF(A419="","",IFERROR(1/(1/_xlfn.MAXIFS('Transmittal log'!$D$6:$D$505,'Transmittal log'!$G$6:$G$505,A419)),""))</f>
        <v/>
      </c>
      <c r="M419" s="18">
        <f>IF(A419="","",IFERROR(1/(1/_xlfn.MAXIFS('Transmittal log'!$H$6:$H$505,'Transmittal log'!$G$6:$G$505,A419)),""))</f>
        <v/>
      </c>
      <c r="N419" s="15">
        <f>IF(A419="","",COUNTIF('Transmittal log'!$G$6:$G$505,A419))</f>
        <v/>
      </c>
      <c r="O419" s="16" t="n"/>
      <c r="P419" s="16" t="n"/>
    </row>
    <row r="420">
      <c r="A420" s="15">
        <f>IF(F420="","",CLIENT&amp;"-BBM-"&amp;PROJ&amp;"-"&amp;B420&amp;"-"&amp;C420&amp;"-"&amp;D420&amp;"-"&amp;E420&amp;"-"&amp;TEXT(F420,"0000"))</f>
        <v/>
      </c>
      <c r="B420" s="16" t="n"/>
      <c r="C420" s="16" t="n"/>
      <c r="D420" s="16" t="n"/>
      <c r="E420" s="16" t="n"/>
      <c r="F420" s="16" t="n"/>
      <c r="G420" s="16" t="n"/>
      <c r="H420" s="16" t="n"/>
      <c r="I420" s="16" t="n"/>
      <c r="J420" s="16" t="n"/>
      <c r="K420" s="16" t="n"/>
      <c r="L420" s="17">
        <f>IF(A420="","",IFERROR(1/(1/_xlfn.MAXIFS('Transmittal log'!$D$6:$D$505,'Transmittal log'!$G$6:$G$505,A420)),""))</f>
        <v/>
      </c>
      <c r="M420" s="18">
        <f>IF(A420="","",IFERROR(1/(1/_xlfn.MAXIFS('Transmittal log'!$H$6:$H$505,'Transmittal log'!$G$6:$G$505,A420)),""))</f>
        <v/>
      </c>
      <c r="N420" s="15">
        <f>IF(A420="","",COUNTIF('Transmittal log'!$G$6:$G$505,A420))</f>
        <v/>
      </c>
      <c r="O420" s="16" t="n"/>
      <c r="P420" s="16" t="n"/>
    </row>
    <row r="421">
      <c r="A421" s="15">
        <f>IF(F421="","",CLIENT&amp;"-BBM-"&amp;PROJ&amp;"-"&amp;B421&amp;"-"&amp;C421&amp;"-"&amp;D421&amp;"-"&amp;E421&amp;"-"&amp;TEXT(F421,"0000"))</f>
        <v/>
      </c>
      <c r="B421" s="16" t="n"/>
      <c r="C421" s="16" t="n"/>
      <c r="D421" s="16" t="n"/>
      <c r="E421" s="16" t="n"/>
      <c r="F421" s="16" t="n"/>
      <c r="G421" s="16" t="n"/>
      <c r="H421" s="16" t="n"/>
      <c r="I421" s="16" t="n"/>
      <c r="J421" s="16" t="n"/>
      <c r="K421" s="16" t="n"/>
      <c r="L421" s="17">
        <f>IF(A421="","",IFERROR(1/(1/_xlfn.MAXIFS('Transmittal log'!$D$6:$D$505,'Transmittal log'!$G$6:$G$505,A421)),""))</f>
        <v/>
      </c>
      <c r="M421" s="18">
        <f>IF(A421="","",IFERROR(1/(1/_xlfn.MAXIFS('Transmittal log'!$H$6:$H$505,'Transmittal log'!$G$6:$G$505,A421)),""))</f>
        <v/>
      </c>
      <c r="N421" s="15">
        <f>IF(A421="","",COUNTIF('Transmittal log'!$G$6:$G$505,A421))</f>
        <v/>
      </c>
      <c r="O421" s="16" t="n"/>
      <c r="P421" s="16" t="n"/>
    </row>
    <row r="422">
      <c r="A422" s="15">
        <f>IF(F422="","",CLIENT&amp;"-BBM-"&amp;PROJ&amp;"-"&amp;B422&amp;"-"&amp;C422&amp;"-"&amp;D422&amp;"-"&amp;E422&amp;"-"&amp;TEXT(F422,"0000"))</f>
        <v/>
      </c>
      <c r="B422" s="16" t="n"/>
      <c r="C422" s="16" t="n"/>
      <c r="D422" s="16" t="n"/>
      <c r="E422" s="16" t="n"/>
      <c r="F422" s="16" t="n"/>
      <c r="G422" s="16" t="n"/>
      <c r="H422" s="16" t="n"/>
      <c r="I422" s="16" t="n"/>
      <c r="J422" s="16" t="n"/>
      <c r="K422" s="16" t="n"/>
      <c r="L422" s="17">
        <f>IF(A422="","",IFERROR(1/(1/_xlfn.MAXIFS('Transmittal log'!$D$6:$D$505,'Transmittal log'!$G$6:$G$505,A422)),""))</f>
        <v/>
      </c>
      <c r="M422" s="18">
        <f>IF(A422="","",IFERROR(1/(1/_xlfn.MAXIFS('Transmittal log'!$H$6:$H$505,'Transmittal log'!$G$6:$G$505,A422)),""))</f>
        <v/>
      </c>
      <c r="N422" s="15">
        <f>IF(A422="","",COUNTIF('Transmittal log'!$G$6:$G$505,A422))</f>
        <v/>
      </c>
      <c r="O422" s="16" t="n"/>
      <c r="P422" s="16" t="n"/>
    </row>
    <row r="423">
      <c r="A423" s="15">
        <f>IF(F423="","",CLIENT&amp;"-BBM-"&amp;PROJ&amp;"-"&amp;B423&amp;"-"&amp;C423&amp;"-"&amp;D423&amp;"-"&amp;E423&amp;"-"&amp;TEXT(F423,"0000"))</f>
        <v/>
      </c>
      <c r="B423" s="16" t="n"/>
      <c r="C423" s="16" t="n"/>
      <c r="D423" s="16" t="n"/>
      <c r="E423" s="16" t="n"/>
      <c r="F423" s="16" t="n"/>
      <c r="G423" s="16" t="n"/>
      <c r="H423" s="16" t="n"/>
      <c r="I423" s="16" t="n"/>
      <c r="J423" s="16" t="n"/>
      <c r="K423" s="16" t="n"/>
      <c r="L423" s="17">
        <f>IF(A423="","",IFERROR(1/(1/_xlfn.MAXIFS('Transmittal log'!$D$6:$D$505,'Transmittal log'!$G$6:$G$505,A423)),""))</f>
        <v/>
      </c>
      <c r="M423" s="18">
        <f>IF(A423="","",IFERROR(1/(1/_xlfn.MAXIFS('Transmittal log'!$H$6:$H$505,'Transmittal log'!$G$6:$G$505,A423)),""))</f>
        <v/>
      </c>
      <c r="N423" s="15">
        <f>IF(A423="","",COUNTIF('Transmittal log'!$G$6:$G$505,A423))</f>
        <v/>
      </c>
      <c r="O423" s="16" t="n"/>
      <c r="P423" s="16" t="n"/>
    </row>
    <row r="424">
      <c r="A424" s="15">
        <f>IF(F424="","",CLIENT&amp;"-BBM-"&amp;PROJ&amp;"-"&amp;B424&amp;"-"&amp;C424&amp;"-"&amp;D424&amp;"-"&amp;E424&amp;"-"&amp;TEXT(F424,"0000"))</f>
        <v/>
      </c>
      <c r="B424" s="16" t="n"/>
      <c r="C424" s="16" t="n"/>
      <c r="D424" s="16" t="n"/>
      <c r="E424" s="16" t="n"/>
      <c r="F424" s="16" t="n"/>
      <c r="G424" s="16" t="n"/>
      <c r="H424" s="16" t="n"/>
      <c r="I424" s="16" t="n"/>
      <c r="J424" s="16" t="n"/>
      <c r="K424" s="16" t="n"/>
      <c r="L424" s="17">
        <f>IF(A424="","",IFERROR(1/(1/_xlfn.MAXIFS('Transmittal log'!$D$6:$D$505,'Transmittal log'!$G$6:$G$505,A424)),""))</f>
        <v/>
      </c>
      <c r="M424" s="18">
        <f>IF(A424="","",IFERROR(1/(1/_xlfn.MAXIFS('Transmittal log'!$H$6:$H$505,'Transmittal log'!$G$6:$G$505,A424)),""))</f>
        <v/>
      </c>
      <c r="N424" s="15">
        <f>IF(A424="","",COUNTIF('Transmittal log'!$G$6:$G$505,A424))</f>
        <v/>
      </c>
      <c r="O424" s="16" t="n"/>
      <c r="P424" s="16" t="n"/>
    </row>
    <row r="425">
      <c r="A425" s="15">
        <f>IF(F425="","",CLIENT&amp;"-BBM-"&amp;PROJ&amp;"-"&amp;B425&amp;"-"&amp;C425&amp;"-"&amp;D425&amp;"-"&amp;E425&amp;"-"&amp;TEXT(F425,"0000"))</f>
        <v/>
      </c>
      <c r="B425" s="16" t="n"/>
      <c r="C425" s="16" t="n"/>
      <c r="D425" s="16" t="n"/>
      <c r="E425" s="16" t="n"/>
      <c r="F425" s="16" t="n"/>
      <c r="G425" s="16" t="n"/>
      <c r="H425" s="16" t="n"/>
      <c r="I425" s="16" t="n"/>
      <c r="J425" s="16" t="n"/>
      <c r="K425" s="16" t="n"/>
      <c r="L425" s="17">
        <f>IF(A425="","",IFERROR(1/(1/_xlfn.MAXIFS('Transmittal log'!$D$6:$D$505,'Transmittal log'!$G$6:$G$505,A425)),""))</f>
        <v/>
      </c>
      <c r="M425" s="18">
        <f>IF(A425="","",IFERROR(1/(1/_xlfn.MAXIFS('Transmittal log'!$H$6:$H$505,'Transmittal log'!$G$6:$G$505,A425)),""))</f>
        <v/>
      </c>
      <c r="N425" s="15">
        <f>IF(A425="","",COUNTIF('Transmittal log'!$G$6:$G$505,A425))</f>
        <v/>
      </c>
      <c r="O425" s="16" t="n"/>
      <c r="P425" s="16" t="n"/>
    </row>
    <row r="426">
      <c r="A426" s="15">
        <f>IF(F426="","",CLIENT&amp;"-BBM-"&amp;PROJ&amp;"-"&amp;B426&amp;"-"&amp;C426&amp;"-"&amp;D426&amp;"-"&amp;E426&amp;"-"&amp;TEXT(F426,"0000"))</f>
        <v/>
      </c>
      <c r="B426" s="16" t="n"/>
      <c r="C426" s="16" t="n"/>
      <c r="D426" s="16" t="n"/>
      <c r="E426" s="16" t="n"/>
      <c r="F426" s="16" t="n"/>
      <c r="G426" s="16" t="n"/>
      <c r="H426" s="16" t="n"/>
      <c r="I426" s="16" t="n"/>
      <c r="J426" s="16" t="n"/>
      <c r="K426" s="16" t="n"/>
      <c r="L426" s="17">
        <f>IF(A426="","",IFERROR(1/(1/_xlfn.MAXIFS('Transmittal log'!$D$6:$D$505,'Transmittal log'!$G$6:$G$505,A426)),""))</f>
        <v/>
      </c>
      <c r="M426" s="18">
        <f>IF(A426="","",IFERROR(1/(1/_xlfn.MAXIFS('Transmittal log'!$H$6:$H$505,'Transmittal log'!$G$6:$G$505,A426)),""))</f>
        <v/>
      </c>
      <c r="N426" s="15">
        <f>IF(A426="","",COUNTIF('Transmittal log'!$G$6:$G$505,A426))</f>
        <v/>
      </c>
      <c r="O426" s="16" t="n"/>
      <c r="P426" s="16" t="n"/>
    </row>
    <row r="427">
      <c r="A427" s="15">
        <f>IF(F427="","",CLIENT&amp;"-BBM-"&amp;PROJ&amp;"-"&amp;B427&amp;"-"&amp;C427&amp;"-"&amp;D427&amp;"-"&amp;E427&amp;"-"&amp;TEXT(F427,"0000"))</f>
        <v/>
      </c>
      <c r="B427" s="16" t="n"/>
      <c r="C427" s="16" t="n"/>
      <c r="D427" s="16" t="n"/>
      <c r="E427" s="16" t="n"/>
      <c r="F427" s="16" t="n"/>
      <c r="G427" s="16" t="n"/>
      <c r="H427" s="16" t="n"/>
      <c r="I427" s="16" t="n"/>
      <c r="J427" s="16" t="n"/>
      <c r="K427" s="16" t="n"/>
      <c r="L427" s="17">
        <f>IF(A427="","",IFERROR(1/(1/_xlfn.MAXIFS('Transmittal log'!$D$6:$D$505,'Transmittal log'!$G$6:$G$505,A427)),""))</f>
        <v/>
      </c>
      <c r="M427" s="18">
        <f>IF(A427="","",IFERROR(1/(1/_xlfn.MAXIFS('Transmittal log'!$H$6:$H$505,'Transmittal log'!$G$6:$G$505,A427)),""))</f>
        <v/>
      </c>
      <c r="N427" s="15">
        <f>IF(A427="","",COUNTIF('Transmittal log'!$G$6:$G$505,A427))</f>
        <v/>
      </c>
      <c r="O427" s="16" t="n"/>
      <c r="P427" s="16" t="n"/>
    </row>
    <row r="428">
      <c r="A428" s="15">
        <f>IF(F428="","",CLIENT&amp;"-BBM-"&amp;PROJ&amp;"-"&amp;B428&amp;"-"&amp;C428&amp;"-"&amp;D428&amp;"-"&amp;E428&amp;"-"&amp;TEXT(F428,"0000"))</f>
        <v/>
      </c>
      <c r="B428" s="16" t="n"/>
      <c r="C428" s="16" t="n"/>
      <c r="D428" s="16" t="n"/>
      <c r="E428" s="16" t="n"/>
      <c r="F428" s="16" t="n"/>
      <c r="G428" s="16" t="n"/>
      <c r="H428" s="16" t="n"/>
      <c r="I428" s="16" t="n"/>
      <c r="J428" s="16" t="n"/>
      <c r="K428" s="16" t="n"/>
      <c r="L428" s="17">
        <f>IF(A428="","",IFERROR(1/(1/_xlfn.MAXIFS('Transmittal log'!$D$6:$D$505,'Transmittal log'!$G$6:$G$505,A428)),""))</f>
        <v/>
      </c>
      <c r="M428" s="18">
        <f>IF(A428="","",IFERROR(1/(1/_xlfn.MAXIFS('Transmittal log'!$H$6:$H$505,'Transmittal log'!$G$6:$G$505,A428)),""))</f>
        <v/>
      </c>
      <c r="N428" s="15">
        <f>IF(A428="","",COUNTIF('Transmittal log'!$G$6:$G$505,A428))</f>
        <v/>
      </c>
      <c r="O428" s="16" t="n"/>
      <c r="P428" s="16" t="n"/>
    </row>
    <row r="429">
      <c r="A429" s="15">
        <f>IF(F429="","",CLIENT&amp;"-BBM-"&amp;PROJ&amp;"-"&amp;B429&amp;"-"&amp;C429&amp;"-"&amp;D429&amp;"-"&amp;E429&amp;"-"&amp;TEXT(F429,"0000"))</f>
        <v/>
      </c>
      <c r="B429" s="16" t="n"/>
      <c r="C429" s="16" t="n"/>
      <c r="D429" s="16" t="n"/>
      <c r="E429" s="16" t="n"/>
      <c r="F429" s="16" t="n"/>
      <c r="G429" s="16" t="n"/>
      <c r="H429" s="16" t="n"/>
      <c r="I429" s="16" t="n"/>
      <c r="J429" s="16" t="n"/>
      <c r="K429" s="16" t="n"/>
      <c r="L429" s="17">
        <f>IF(A429="","",IFERROR(1/(1/_xlfn.MAXIFS('Transmittal log'!$D$6:$D$505,'Transmittal log'!$G$6:$G$505,A429)),""))</f>
        <v/>
      </c>
      <c r="M429" s="18">
        <f>IF(A429="","",IFERROR(1/(1/_xlfn.MAXIFS('Transmittal log'!$H$6:$H$505,'Transmittal log'!$G$6:$G$505,A429)),""))</f>
        <v/>
      </c>
      <c r="N429" s="15">
        <f>IF(A429="","",COUNTIF('Transmittal log'!$G$6:$G$505,A429))</f>
        <v/>
      </c>
      <c r="O429" s="16" t="n"/>
      <c r="P429" s="16" t="n"/>
    </row>
    <row r="430">
      <c r="A430" s="15">
        <f>IF(F430="","",CLIENT&amp;"-BBM-"&amp;PROJ&amp;"-"&amp;B430&amp;"-"&amp;C430&amp;"-"&amp;D430&amp;"-"&amp;E430&amp;"-"&amp;TEXT(F430,"0000"))</f>
        <v/>
      </c>
      <c r="B430" s="16" t="n"/>
      <c r="C430" s="16" t="n"/>
      <c r="D430" s="16" t="n"/>
      <c r="E430" s="16" t="n"/>
      <c r="F430" s="16" t="n"/>
      <c r="G430" s="16" t="n"/>
      <c r="H430" s="16" t="n"/>
      <c r="I430" s="16" t="n"/>
      <c r="J430" s="16" t="n"/>
      <c r="K430" s="16" t="n"/>
      <c r="L430" s="17">
        <f>IF(A430="","",IFERROR(1/(1/_xlfn.MAXIFS('Transmittal log'!$D$6:$D$505,'Transmittal log'!$G$6:$G$505,A430)),""))</f>
        <v/>
      </c>
      <c r="M430" s="18">
        <f>IF(A430="","",IFERROR(1/(1/_xlfn.MAXIFS('Transmittal log'!$H$6:$H$505,'Transmittal log'!$G$6:$G$505,A430)),""))</f>
        <v/>
      </c>
      <c r="N430" s="15">
        <f>IF(A430="","",COUNTIF('Transmittal log'!$G$6:$G$505,A430))</f>
        <v/>
      </c>
      <c r="O430" s="16" t="n"/>
      <c r="P430" s="16" t="n"/>
    </row>
    <row r="431">
      <c r="A431" s="15">
        <f>IF(F431="","",CLIENT&amp;"-BBM-"&amp;PROJ&amp;"-"&amp;B431&amp;"-"&amp;C431&amp;"-"&amp;D431&amp;"-"&amp;E431&amp;"-"&amp;TEXT(F431,"0000"))</f>
        <v/>
      </c>
      <c r="B431" s="16" t="n"/>
      <c r="C431" s="16" t="n"/>
      <c r="D431" s="16" t="n"/>
      <c r="E431" s="16" t="n"/>
      <c r="F431" s="16" t="n"/>
      <c r="G431" s="16" t="n"/>
      <c r="H431" s="16" t="n"/>
      <c r="I431" s="16" t="n"/>
      <c r="J431" s="16" t="n"/>
      <c r="K431" s="16" t="n"/>
      <c r="L431" s="17">
        <f>IF(A431="","",IFERROR(1/(1/_xlfn.MAXIFS('Transmittal log'!$D$6:$D$505,'Transmittal log'!$G$6:$G$505,A431)),""))</f>
        <v/>
      </c>
      <c r="M431" s="18">
        <f>IF(A431="","",IFERROR(1/(1/_xlfn.MAXIFS('Transmittal log'!$H$6:$H$505,'Transmittal log'!$G$6:$G$505,A431)),""))</f>
        <v/>
      </c>
      <c r="N431" s="15">
        <f>IF(A431="","",COUNTIF('Transmittal log'!$G$6:$G$505,A431))</f>
        <v/>
      </c>
      <c r="O431" s="16" t="n"/>
      <c r="P431" s="16" t="n"/>
    </row>
    <row r="432">
      <c r="A432" s="15">
        <f>IF(F432="","",CLIENT&amp;"-BBM-"&amp;PROJ&amp;"-"&amp;B432&amp;"-"&amp;C432&amp;"-"&amp;D432&amp;"-"&amp;E432&amp;"-"&amp;TEXT(F432,"0000"))</f>
        <v/>
      </c>
      <c r="B432" s="16" t="n"/>
      <c r="C432" s="16" t="n"/>
      <c r="D432" s="16" t="n"/>
      <c r="E432" s="16" t="n"/>
      <c r="F432" s="16" t="n"/>
      <c r="G432" s="16" t="n"/>
      <c r="H432" s="16" t="n"/>
      <c r="I432" s="16" t="n"/>
      <c r="J432" s="16" t="n"/>
      <c r="K432" s="16" t="n"/>
      <c r="L432" s="17">
        <f>IF(A432="","",IFERROR(1/(1/_xlfn.MAXIFS('Transmittal log'!$D$6:$D$505,'Transmittal log'!$G$6:$G$505,A432)),""))</f>
        <v/>
      </c>
      <c r="M432" s="18">
        <f>IF(A432="","",IFERROR(1/(1/_xlfn.MAXIFS('Transmittal log'!$H$6:$H$505,'Transmittal log'!$G$6:$G$505,A432)),""))</f>
        <v/>
      </c>
      <c r="N432" s="15">
        <f>IF(A432="","",COUNTIF('Transmittal log'!$G$6:$G$505,A432))</f>
        <v/>
      </c>
      <c r="O432" s="16" t="n"/>
      <c r="P432" s="16" t="n"/>
    </row>
    <row r="433">
      <c r="A433" s="15">
        <f>IF(F433="","",CLIENT&amp;"-BBM-"&amp;PROJ&amp;"-"&amp;B433&amp;"-"&amp;C433&amp;"-"&amp;D433&amp;"-"&amp;E433&amp;"-"&amp;TEXT(F433,"0000"))</f>
        <v/>
      </c>
      <c r="B433" s="16" t="n"/>
      <c r="C433" s="16" t="n"/>
      <c r="D433" s="16" t="n"/>
      <c r="E433" s="16" t="n"/>
      <c r="F433" s="16" t="n"/>
      <c r="G433" s="16" t="n"/>
      <c r="H433" s="16" t="n"/>
      <c r="I433" s="16" t="n"/>
      <c r="J433" s="16" t="n"/>
      <c r="K433" s="16" t="n"/>
      <c r="L433" s="17">
        <f>IF(A433="","",IFERROR(1/(1/_xlfn.MAXIFS('Transmittal log'!$D$6:$D$505,'Transmittal log'!$G$6:$G$505,A433)),""))</f>
        <v/>
      </c>
      <c r="M433" s="18">
        <f>IF(A433="","",IFERROR(1/(1/_xlfn.MAXIFS('Transmittal log'!$H$6:$H$505,'Transmittal log'!$G$6:$G$505,A433)),""))</f>
        <v/>
      </c>
      <c r="N433" s="15">
        <f>IF(A433="","",COUNTIF('Transmittal log'!$G$6:$G$505,A433))</f>
        <v/>
      </c>
      <c r="O433" s="16" t="n"/>
      <c r="P433" s="16" t="n"/>
    </row>
    <row r="434">
      <c r="A434" s="15">
        <f>IF(F434="","",CLIENT&amp;"-BBM-"&amp;PROJ&amp;"-"&amp;B434&amp;"-"&amp;C434&amp;"-"&amp;D434&amp;"-"&amp;E434&amp;"-"&amp;TEXT(F434,"0000"))</f>
        <v/>
      </c>
      <c r="B434" s="16" t="n"/>
      <c r="C434" s="16" t="n"/>
      <c r="D434" s="16" t="n"/>
      <c r="E434" s="16" t="n"/>
      <c r="F434" s="16" t="n"/>
      <c r="G434" s="16" t="n"/>
      <c r="H434" s="16" t="n"/>
      <c r="I434" s="16" t="n"/>
      <c r="J434" s="16" t="n"/>
      <c r="K434" s="16" t="n"/>
      <c r="L434" s="17">
        <f>IF(A434="","",IFERROR(1/(1/_xlfn.MAXIFS('Transmittal log'!$D$6:$D$505,'Transmittal log'!$G$6:$G$505,A434)),""))</f>
        <v/>
      </c>
      <c r="M434" s="18">
        <f>IF(A434="","",IFERROR(1/(1/_xlfn.MAXIFS('Transmittal log'!$H$6:$H$505,'Transmittal log'!$G$6:$G$505,A434)),""))</f>
        <v/>
      </c>
      <c r="N434" s="15">
        <f>IF(A434="","",COUNTIF('Transmittal log'!$G$6:$G$505,A434))</f>
        <v/>
      </c>
      <c r="O434" s="16" t="n"/>
      <c r="P434" s="16" t="n"/>
    </row>
    <row r="435">
      <c r="A435" s="15">
        <f>IF(F435="","",CLIENT&amp;"-BBM-"&amp;PROJ&amp;"-"&amp;B435&amp;"-"&amp;C435&amp;"-"&amp;D435&amp;"-"&amp;E435&amp;"-"&amp;TEXT(F435,"0000"))</f>
        <v/>
      </c>
      <c r="B435" s="16" t="n"/>
      <c r="C435" s="16" t="n"/>
      <c r="D435" s="16" t="n"/>
      <c r="E435" s="16" t="n"/>
      <c r="F435" s="16" t="n"/>
      <c r="G435" s="16" t="n"/>
      <c r="H435" s="16" t="n"/>
      <c r="I435" s="16" t="n"/>
      <c r="J435" s="16" t="n"/>
      <c r="K435" s="16" t="n"/>
      <c r="L435" s="17">
        <f>IF(A435="","",IFERROR(1/(1/_xlfn.MAXIFS('Transmittal log'!$D$6:$D$505,'Transmittal log'!$G$6:$G$505,A435)),""))</f>
        <v/>
      </c>
      <c r="M435" s="18">
        <f>IF(A435="","",IFERROR(1/(1/_xlfn.MAXIFS('Transmittal log'!$H$6:$H$505,'Transmittal log'!$G$6:$G$505,A435)),""))</f>
        <v/>
      </c>
      <c r="N435" s="15">
        <f>IF(A435="","",COUNTIF('Transmittal log'!$G$6:$G$505,A435))</f>
        <v/>
      </c>
      <c r="O435" s="16" t="n"/>
      <c r="P435" s="16" t="n"/>
    </row>
    <row r="436">
      <c r="A436" s="15">
        <f>IF(F436="","",CLIENT&amp;"-BBM-"&amp;PROJ&amp;"-"&amp;B436&amp;"-"&amp;C436&amp;"-"&amp;D436&amp;"-"&amp;E436&amp;"-"&amp;TEXT(F436,"0000"))</f>
        <v/>
      </c>
      <c r="B436" s="16" t="n"/>
      <c r="C436" s="16" t="n"/>
      <c r="D436" s="16" t="n"/>
      <c r="E436" s="16" t="n"/>
      <c r="F436" s="16" t="n"/>
      <c r="G436" s="16" t="n"/>
      <c r="H436" s="16" t="n"/>
      <c r="I436" s="16" t="n"/>
      <c r="J436" s="16" t="n"/>
      <c r="K436" s="16" t="n"/>
      <c r="L436" s="17">
        <f>IF(A436="","",IFERROR(1/(1/_xlfn.MAXIFS('Transmittal log'!$D$6:$D$505,'Transmittal log'!$G$6:$G$505,A436)),""))</f>
        <v/>
      </c>
      <c r="M436" s="18">
        <f>IF(A436="","",IFERROR(1/(1/_xlfn.MAXIFS('Transmittal log'!$H$6:$H$505,'Transmittal log'!$G$6:$G$505,A436)),""))</f>
        <v/>
      </c>
      <c r="N436" s="15">
        <f>IF(A436="","",COUNTIF('Transmittal log'!$G$6:$G$505,A436))</f>
        <v/>
      </c>
      <c r="O436" s="16" t="n"/>
      <c r="P436" s="16" t="n"/>
    </row>
    <row r="437">
      <c r="A437" s="15">
        <f>IF(F437="","",CLIENT&amp;"-BBM-"&amp;PROJ&amp;"-"&amp;B437&amp;"-"&amp;C437&amp;"-"&amp;D437&amp;"-"&amp;E437&amp;"-"&amp;TEXT(F437,"0000"))</f>
        <v/>
      </c>
      <c r="B437" s="16" t="n"/>
      <c r="C437" s="16" t="n"/>
      <c r="D437" s="16" t="n"/>
      <c r="E437" s="16" t="n"/>
      <c r="F437" s="16" t="n"/>
      <c r="G437" s="16" t="n"/>
      <c r="H437" s="16" t="n"/>
      <c r="I437" s="16" t="n"/>
      <c r="J437" s="16" t="n"/>
      <c r="K437" s="16" t="n"/>
      <c r="L437" s="17">
        <f>IF(A437="","",IFERROR(1/(1/_xlfn.MAXIFS('Transmittal log'!$D$6:$D$505,'Transmittal log'!$G$6:$G$505,A437)),""))</f>
        <v/>
      </c>
      <c r="M437" s="18">
        <f>IF(A437="","",IFERROR(1/(1/_xlfn.MAXIFS('Transmittal log'!$H$6:$H$505,'Transmittal log'!$G$6:$G$505,A437)),""))</f>
        <v/>
      </c>
      <c r="N437" s="15">
        <f>IF(A437="","",COUNTIF('Transmittal log'!$G$6:$G$505,A437))</f>
        <v/>
      </c>
      <c r="O437" s="16" t="n"/>
      <c r="P437" s="16" t="n"/>
    </row>
    <row r="438">
      <c r="A438" s="15">
        <f>IF(F438="","",CLIENT&amp;"-BBM-"&amp;PROJ&amp;"-"&amp;B438&amp;"-"&amp;C438&amp;"-"&amp;D438&amp;"-"&amp;E438&amp;"-"&amp;TEXT(F438,"0000"))</f>
        <v/>
      </c>
      <c r="B438" s="16" t="n"/>
      <c r="C438" s="16" t="n"/>
      <c r="D438" s="16" t="n"/>
      <c r="E438" s="16" t="n"/>
      <c r="F438" s="16" t="n"/>
      <c r="G438" s="16" t="n"/>
      <c r="H438" s="16" t="n"/>
      <c r="I438" s="16" t="n"/>
      <c r="J438" s="16" t="n"/>
      <c r="K438" s="16" t="n"/>
      <c r="L438" s="17">
        <f>IF(A438="","",IFERROR(1/(1/_xlfn.MAXIFS('Transmittal log'!$D$6:$D$505,'Transmittal log'!$G$6:$G$505,A438)),""))</f>
        <v/>
      </c>
      <c r="M438" s="18">
        <f>IF(A438="","",IFERROR(1/(1/_xlfn.MAXIFS('Transmittal log'!$H$6:$H$505,'Transmittal log'!$G$6:$G$505,A438)),""))</f>
        <v/>
      </c>
      <c r="N438" s="15">
        <f>IF(A438="","",COUNTIF('Transmittal log'!$G$6:$G$505,A438))</f>
        <v/>
      </c>
      <c r="O438" s="16" t="n"/>
      <c r="P438" s="16" t="n"/>
    </row>
    <row r="439">
      <c r="A439" s="15">
        <f>IF(F439="","",CLIENT&amp;"-BBM-"&amp;PROJ&amp;"-"&amp;B439&amp;"-"&amp;C439&amp;"-"&amp;D439&amp;"-"&amp;E439&amp;"-"&amp;TEXT(F439,"0000"))</f>
        <v/>
      </c>
      <c r="B439" s="16" t="n"/>
      <c r="C439" s="16" t="n"/>
      <c r="D439" s="16" t="n"/>
      <c r="E439" s="16" t="n"/>
      <c r="F439" s="16" t="n"/>
      <c r="G439" s="16" t="n"/>
      <c r="H439" s="16" t="n"/>
      <c r="I439" s="16" t="n"/>
      <c r="J439" s="16" t="n"/>
      <c r="K439" s="16" t="n"/>
      <c r="L439" s="17">
        <f>IF(A439="","",IFERROR(1/(1/_xlfn.MAXIFS('Transmittal log'!$D$6:$D$505,'Transmittal log'!$G$6:$G$505,A439)),""))</f>
        <v/>
      </c>
      <c r="M439" s="18">
        <f>IF(A439="","",IFERROR(1/(1/_xlfn.MAXIFS('Transmittal log'!$H$6:$H$505,'Transmittal log'!$G$6:$G$505,A439)),""))</f>
        <v/>
      </c>
      <c r="N439" s="15">
        <f>IF(A439="","",COUNTIF('Transmittal log'!$G$6:$G$505,A439))</f>
        <v/>
      </c>
      <c r="O439" s="16" t="n"/>
      <c r="P439" s="16" t="n"/>
    </row>
    <row r="440">
      <c r="A440" s="15">
        <f>IF(F440="","",CLIENT&amp;"-BBM-"&amp;PROJ&amp;"-"&amp;B440&amp;"-"&amp;C440&amp;"-"&amp;D440&amp;"-"&amp;E440&amp;"-"&amp;TEXT(F440,"0000"))</f>
        <v/>
      </c>
      <c r="B440" s="16" t="n"/>
      <c r="C440" s="16" t="n"/>
      <c r="D440" s="16" t="n"/>
      <c r="E440" s="16" t="n"/>
      <c r="F440" s="16" t="n"/>
      <c r="G440" s="16" t="n"/>
      <c r="H440" s="16" t="n"/>
      <c r="I440" s="16" t="n"/>
      <c r="J440" s="16" t="n"/>
      <c r="K440" s="16" t="n"/>
      <c r="L440" s="17">
        <f>IF(A440="","",IFERROR(1/(1/_xlfn.MAXIFS('Transmittal log'!$D$6:$D$505,'Transmittal log'!$G$6:$G$505,A440)),""))</f>
        <v/>
      </c>
      <c r="M440" s="18">
        <f>IF(A440="","",IFERROR(1/(1/_xlfn.MAXIFS('Transmittal log'!$H$6:$H$505,'Transmittal log'!$G$6:$G$505,A440)),""))</f>
        <v/>
      </c>
      <c r="N440" s="15">
        <f>IF(A440="","",COUNTIF('Transmittal log'!$G$6:$G$505,A440))</f>
        <v/>
      </c>
      <c r="O440" s="16" t="n"/>
      <c r="P440" s="16" t="n"/>
    </row>
    <row r="441">
      <c r="A441" s="15">
        <f>IF(F441="","",CLIENT&amp;"-BBM-"&amp;PROJ&amp;"-"&amp;B441&amp;"-"&amp;C441&amp;"-"&amp;D441&amp;"-"&amp;E441&amp;"-"&amp;TEXT(F441,"0000"))</f>
        <v/>
      </c>
      <c r="B441" s="16" t="n"/>
      <c r="C441" s="16" t="n"/>
      <c r="D441" s="16" t="n"/>
      <c r="E441" s="16" t="n"/>
      <c r="F441" s="16" t="n"/>
      <c r="G441" s="16" t="n"/>
      <c r="H441" s="16" t="n"/>
      <c r="I441" s="16" t="n"/>
      <c r="J441" s="16" t="n"/>
      <c r="K441" s="16" t="n"/>
      <c r="L441" s="17">
        <f>IF(A441="","",IFERROR(1/(1/_xlfn.MAXIFS('Transmittal log'!$D$6:$D$505,'Transmittal log'!$G$6:$G$505,A441)),""))</f>
        <v/>
      </c>
      <c r="M441" s="18">
        <f>IF(A441="","",IFERROR(1/(1/_xlfn.MAXIFS('Transmittal log'!$H$6:$H$505,'Transmittal log'!$G$6:$G$505,A441)),""))</f>
        <v/>
      </c>
      <c r="N441" s="15">
        <f>IF(A441="","",COUNTIF('Transmittal log'!$G$6:$G$505,A441))</f>
        <v/>
      </c>
      <c r="O441" s="16" t="n"/>
      <c r="P441" s="16" t="n"/>
    </row>
    <row r="442">
      <c r="A442" s="15">
        <f>IF(F442="","",CLIENT&amp;"-BBM-"&amp;PROJ&amp;"-"&amp;B442&amp;"-"&amp;C442&amp;"-"&amp;D442&amp;"-"&amp;E442&amp;"-"&amp;TEXT(F442,"0000"))</f>
        <v/>
      </c>
      <c r="B442" s="16" t="n"/>
      <c r="C442" s="16" t="n"/>
      <c r="D442" s="16" t="n"/>
      <c r="E442" s="16" t="n"/>
      <c r="F442" s="16" t="n"/>
      <c r="G442" s="16" t="n"/>
      <c r="H442" s="16" t="n"/>
      <c r="I442" s="16" t="n"/>
      <c r="J442" s="16" t="n"/>
      <c r="K442" s="16" t="n"/>
      <c r="L442" s="17">
        <f>IF(A442="","",IFERROR(1/(1/_xlfn.MAXIFS('Transmittal log'!$D$6:$D$505,'Transmittal log'!$G$6:$G$505,A442)),""))</f>
        <v/>
      </c>
      <c r="M442" s="18">
        <f>IF(A442="","",IFERROR(1/(1/_xlfn.MAXIFS('Transmittal log'!$H$6:$H$505,'Transmittal log'!$G$6:$G$505,A442)),""))</f>
        <v/>
      </c>
      <c r="N442" s="15">
        <f>IF(A442="","",COUNTIF('Transmittal log'!$G$6:$G$505,A442))</f>
        <v/>
      </c>
      <c r="O442" s="16" t="n"/>
      <c r="P442" s="16" t="n"/>
    </row>
    <row r="443">
      <c r="A443" s="15">
        <f>IF(F443="","",CLIENT&amp;"-BBM-"&amp;PROJ&amp;"-"&amp;B443&amp;"-"&amp;C443&amp;"-"&amp;D443&amp;"-"&amp;E443&amp;"-"&amp;TEXT(F443,"0000"))</f>
        <v/>
      </c>
      <c r="B443" s="16" t="n"/>
      <c r="C443" s="16" t="n"/>
      <c r="D443" s="16" t="n"/>
      <c r="E443" s="16" t="n"/>
      <c r="F443" s="16" t="n"/>
      <c r="G443" s="16" t="n"/>
      <c r="H443" s="16" t="n"/>
      <c r="I443" s="16" t="n"/>
      <c r="J443" s="16" t="n"/>
      <c r="K443" s="16" t="n"/>
      <c r="L443" s="17">
        <f>IF(A443="","",IFERROR(1/(1/_xlfn.MAXIFS('Transmittal log'!$D$6:$D$505,'Transmittal log'!$G$6:$G$505,A443)),""))</f>
        <v/>
      </c>
      <c r="M443" s="18">
        <f>IF(A443="","",IFERROR(1/(1/_xlfn.MAXIFS('Transmittal log'!$H$6:$H$505,'Transmittal log'!$G$6:$G$505,A443)),""))</f>
        <v/>
      </c>
      <c r="N443" s="15">
        <f>IF(A443="","",COUNTIF('Transmittal log'!$G$6:$G$505,A443))</f>
        <v/>
      </c>
      <c r="O443" s="16" t="n"/>
      <c r="P443" s="16" t="n"/>
    </row>
    <row r="444">
      <c r="A444" s="15">
        <f>IF(F444="","",CLIENT&amp;"-BBM-"&amp;PROJ&amp;"-"&amp;B444&amp;"-"&amp;C444&amp;"-"&amp;D444&amp;"-"&amp;E444&amp;"-"&amp;TEXT(F444,"0000"))</f>
        <v/>
      </c>
      <c r="B444" s="16" t="n"/>
      <c r="C444" s="16" t="n"/>
      <c r="D444" s="16" t="n"/>
      <c r="E444" s="16" t="n"/>
      <c r="F444" s="16" t="n"/>
      <c r="G444" s="16" t="n"/>
      <c r="H444" s="16" t="n"/>
      <c r="I444" s="16" t="n"/>
      <c r="J444" s="16" t="n"/>
      <c r="K444" s="16" t="n"/>
      <c r="L444" s="17">
        <f>IF(A444="","",IFERROR(1/(1/_xlfn.MAXIFS('Transmittal log'!$D$6:$D$505,'Transmittal log'!$G$6:$G$505,A444)),""))</f>
        <v/>
      </c>
      <c r="M444" s="18">
        <f>IF(A444="","",IFERROR(1/(1/_xlfn.MAXIFS('Transmittal log'!$H$6:$H$505,'Transmittal log'!$G$6:$G$505,A444)),""))</f>
        <v/>
      </c>
      <c r="N444" s="15">
        <f>IF(A444="","",COUNTIF('Transmittal log'!$G$6:$G$505,A444))</f>
        <v/>
      </c>
      <c r="O444" s="16" t="n"/>
      <c r="P444" s="16" t="n"/>
    </row>
    <row r="445">
      <c r="A445" s="15">
        <f>IF(F445="","",CLIENT&amp;"-BBM-"&amp;PROJ&amp;"-"&amp;B445&amp;"-"&amp;C445&amp;"-"&amp;D445&amp;"-"&amp;E445&amp;"-"&amp;TEXT(F445,"0000"))</f>
        <v/>
      </c>
      <c r="B445" s="16" t="n"/>
      <c r="C445" s="16" t="n"/>
      <c r="D445" s="16" t="n"/>
      <c r="E445" s="16" t="n"/>
      <c r="F445" s="16" t="n"/>
      <c r="G445" s="16" t="n"/>
      <c r="H445" s="16" t="n"/>
      <c r="I445" s="16" t="n"/>
      <c r="J445" s="16" t="n"/>
      <c r="K445" s="16" t="n"/>
      <c r="L445" s="17">
        <f>IF(A445="","",IFERROR(1/(1/_xlfn.MAXIFS('Transmittal log'!$D$6:$D$505,'Transmittal log'!$G$6:$G$505,A445)),""))</f>
        <v/>
      </c>
      <c r="M445" s="18">
        <f>IF(A445="","",IFERROR(1/(1/_xlfn.MAXIFS('Transmittal log'!$H$6:$H$505,'Transmittal log'!$G$6:$G$505,A445)),""))</f>
        <v/>
      </c>
      <c r="N445" s="15">
        <f>IF(A445="","",COUNTIF('Transmittal log'!$G$6:$G$505,A445))</f>
        <v/>
      </c>
      <c r="O445" s="16" t="n"/>
      <c r="P445" s="16" t="n"/>
    </row>
    <row r="446">
      <c r="A446" s="15">
        <f>IF(F446="","",CLIENT&amp;"-BBM-"&amp;PROJ&amp;"-"&amp;B446&amp;"-"&amp;C446&amp;"-"&amp;D446&amp;"-"&amp;E446&amp;"-"&amp;TEXT(F446,"0000"))</f>
        <v/>
      </c>
      <c r="B446" s="16" t="n"/>
      <c r="C446" s="16" t="n"/>
      <c r="D446" s="16" t="n"/>
      <c r="E446" s="16" t="n"/>
      <c r="F446" s="16" t="n"/>
      <c r="G446" s="16" t="n"/>
      <c r="H446" s="16" t="n"/>
      <c r="I446" s="16" t="n"/>
      <c r="J446" s="16" t="n"/>
      <c r="K446" s="16" t="n"/>
      <c r="L446" s="17">
        <f>IF(A446="","",IFERROR(1/(1/_xlfn.MAXIFS('Transmittal log'!$D$6:$D$505,'Transmittal log'!$G$6:$G$505,A446)),""))</f>
        <v/>
      </c>
      <c r="M446" s="18">
        <f>IF(A446="","",IFERROR(1/(1/_xlfn.MAXIFS('Transmittal log'!$H$6:$H$505,'Transmittal log'!$G$6:$G$505,A446)),""))</f>
        <v/>
      </c>
      <c r="N446" s="15">
        <f>IF(A446="","",COUNTIF('Transmittal log'!$G$6:$G$505,A446))</f>
        <v/>
      </c>
      <c r="O446" s="16" t="n"/>
      <c r="P446" s="16" t="n"/>
    </row>
    <row r="447">
      <c r="A447" s="15">
        <f>IF(F447="","",CLIENT&amp;"-BBM-"&amp;PROJ&amp;"-"&amp;B447&amp;"-"&amp;C447&amp;"-"&amp;D447&amp;"-"&amp;E447&amp;"-"&amp;TEXT(F447,"0000"))</f>
        <v/>
      </c>
      <c r="B447" s="16" t="n"/>
      <c r="C447" s="16" t="n"/>
      <c r="D447" s="16" t="n"/>
      <c r="E447" s="16" t="n"/>
      <c r="F447" s="16" t="n"/>
      <c r="G447" s="16" t="n"/>
      <c r="H447" s="16" t="n"/>
      <c r="I447" s="16" t="n"/>
      <c r="J447" s="16" t="n"/>
      <c r="K447" s="16" t="n"/>
      <c r="L447" s="17">
        <f>IF(A447="","",IFERROR(1/(1/_xlfn.MAXIFS('Transmittal log'!$D$6:$D$505,'Transmittal log'!$G$6:$G$505,A447)),""))</f>
        <v/>
      </c>
      <c r="M447" s="18">
        <f>IF(A447="","",IFERROR(1/(1/_xlfn.MAXIFS('Transmittal log'!$H$6:$H$505,'Transmittal log'!$G$6:$G$505,A447)),""))</f>
        <v/>
      </c>
      <c r="N447" s="15">
        <f>IF(A447="","",COUNTIF('Transmittal log'!$G$6:$G$505,A447))</f>
        <v/>
      </c>
      <c r="O447" s="16" t="n"/>
      <c r="P447" s="16" t="n"/>
    </row>
    <row r="448">
      <c r="A448" s="15">
        <f>IF(F448="","",CLIENT&amp;"-BBM-"&amp;PROJ&amp;"-"&amp;B448&amp;"-"&amp;C448&amp;"-"&amp;D448&amp;"-"&amp;E448&amp;"-"&amp;TEXT(F448,"0000"))</f>
        <v/>
      </c>
      <c r="B448" s="16" t="n"/>
      <c r="C448" s="16" t="n"/>
      <c r="D448" s="16" t="n"/>
      <c r="E448" s="16" t="n"/>
      <c r="F448" s="16" t="n"/>
      <c r="G448" s="16" t="n"/>
      <c r="H448" s="16" t="n"/>
      <c r="I448" s="16" t="n"/>
      <c r="J448" s="16" t="n"/>
      <c r="K448" s="16" t="n"/>
      <c r="L448" s="17">
        <f>IF(A448="","",IFERROR(1/(1/_xlfn.MAXIFS('Transmittal log'!$D$6:$D$505,'Transmittal log'!$G$6:$G$505,A448)),""))</f>
        <v/>
      </c>
      <c r="M448" s="18">
        <f>IF(A448="","",IFERROR(1/(1/_xlfn.MAXIFS('Transmittal log'!$H$6:$H$505,'Transmittal log'!$G$6:$G$505,A448)),""))</f>
        <v/>
      </c>
      <c r="N448" s="15">
        <f>IF(A448="","",COUNTIF('Transmittal log'!$G$6:$G$505,A448))</f>
        <v/>
      </c>
      <c r="O448" s="16" t="n"/>
      <c r="P448" s="16" t="n"/>
    </row>
    <row r="449">
      <c r="A449" s="15">
        <f>IF(F449="","",CLIENT&amp;"-BBM-"&amp;PROJ&amp;"-"&amp;B449&amp;"-"&amp;C449&amp;"-"&amp;D449&amp;"-"&amp;E449&amp;"-"&amp;TEXT(F449,"0000"))</f>
        <v/>
      </c>
      <c r="B449" s="16" t="n"/>
      <c r="C449" s="16" t="n"/>
      <c r="D449" s="16" t="n"/>
      <c r="E449" s="16" t="n"/>
      <c r="F449" s="16" t="n"/>
      <c r="G449" s="16" t="n"/>
      <c r="H449" s="16" t="n"/>
      <c r="I449" s="16" t="n"/>
      <c r="J449" s="16" t="n"/>
      <c r="K449" s="16" t="n"/>
      <c r="L449" s="17">
        <f>IF(A449="","",IFERROR(1/(1/_xlfn.MAXIFS('Transmittal log'!$D$6:$D$505,'Transmittal log'!$G$6:$G$505,A449)),""))</f>
        <v/>
      </c>
      <c r="M449" s="18">
        <f>IF(A449="","",IFERROR(1/(1/_xlfn.MAXIFS('Transmittal log'!$H$6:$H$505,'Transmittal log'!$G$6:$G$505,A449)),""))</f>
        <v/>
      </c>
      <c r="N449" s="15">
        <f>IF(A449="","",COUNTIF('Transmittal log'!$G$6:$G$505,A449))</f>
        <v/>
      </c>
      <c r="O449" s="16" t="n"/>
      <c r="P449" s="16" t="n"/>
    </row>
    <row r="450">
      <c r="A450" s="15">
        <f>IF(F450="","",CLIENT&amp;"-BBM-"&amp;PROJ&amp;"-"&amp;B450&amp;"-"&amp;C450&amp;"-"&amp;D450&amp;"-"&amp;E450&amp;"-"&amp;TEXT(F450,"0000"))</f>
        <v/>
      </c>
      <c r="B450" s="16" t="n"/>
      <c r="C450" s="16" t="n"/>
      <c r="D450" s="16" t="n"/>
      <c r="E450" s="16" t="n"/>
      <c r="F450" s="16" t="n"/>
      <c r="G450" s="16" t="n"/>
      <c r="H450" s="16" t="n"/>
      <c r="I450" s="16" t="n"/>
      <c r="J450" s="16" t="n"/>
      <c r="K450" s="16" t="n"/>
      <c r="L450" s="17">
        <f>IF(A450="","",IFERROR(1/(1/_xlfn.MAXIFS('Transmittal log'!$D$6:$D$505,'Transmittal log'!$G$6:$G$505,A450)),""))</f>
        <v/>
      </c>
      <c r="M450" s="18">
        <f>IF(A450="","",IFERROR(1/(1/_xlfn.MAXIFS('Transmittal log'!$H$6:$H$505,'Transmittal log'!$G$6:$G$505,A450)),""))</f>
        <v/>
      </c>
      <c r="N450" s="15">
        <f>IF(A450="","",COUNTIF('Transmittal log'!$G$6:$G$505,A450))</f>
        <v/>
      </c>
      <c r="O450" s="16" t="n"/>
      <c r="P450" s="16" t="n"/>
    </row>
    <row r="451">
      <c r="A451" s="15">
        <f>IF(F451="","",CLIENT&amp;"-BBM-"&amp;PROJ&amp;"-"&amp;B451&amp;"-"&amp;C451&amp;"-"&amp;D451&amp;"-"&amp;E451&amp;"-"&amp;TEXT(F451,"0000"))</f>
        <v/>
      </c>
      <c r="B451" s="16" t="n"/>
      <c r="C451" s="16" t="n"/>
      <c r="D451" s="16" t="n"/>
      <c r="E451" s="16" t="n"/>
      <c r="F451" s="16" t="n"/>
      <c r="G451" s="16" t="n"/>
      <c r="H451" s="16" t="n"/>
      <c r="I451" s="16" t="n"/>
      <c r="J451" s="16" t="n"/>
      <c r="K451" s="16" t="n"/>
      <c r="L451" s="17">
        <f>IF(A451="","",IFERROR(1/(1/_xlfn.MAXIFS('Transmittal log'!$D$6:$D$505,'Transmittal log'!$G$6:$G$505,A451)),""))</f>
        <v/>
      </c>
      <c r="M451" s="18">
        <f>IF(A451="","",IFERROR(1/(1/_xlfn.MAXIFS('Transmittal log'!$H$6:$H$505,'Transmittal log'!$G$6:$G$505,A451)),""))</f>
        <v/>
      </c>
      <c r="N451" s="15">
        <f>IF(A451="","",COUNTIF('Transmittal log'!$G$6:$G$505,A451))</f>
        <v/>
      </c>
      <c r="O451" s="16" t="n"/>
      <c r="P451" s="16" t="n"/>
    </row>
    <row r="452">
      <c r="A452" s="15">
        <f>IF(F452="","",CLIENT&amp;"-BBM-"&amp;PROJ&amp;"-"&amp;B452&amp;"-"&amp;C452&amp;"-"&amp;D452&amp;"-"&amp;E452&amp;"-"&amp;TEXT(F452,"0000"))</f>
        <v/>
      </c>
      <c r="B452" s="16" t="n"/>
      <c r="C452" s="16" t="n"/>
      <c r="D452" s="16" t="n"/>
      <c r="E452" s="16" t="n"/>
      <c r="F452" s="16" t="n"/>
      <c r="G452" s="16" t="n"/>
      <c r="H452" s="16" t="n"/>
      <c r="I452" s="16" t="n"/>
      <c r="J452" s="16" t="n"/>
      <c r="K452" s="16" t="n"/>
      <c r="L452" s="17">
        <f>IF(A452="","",IFERROR(1/(1/_xlfn.MAXIFS('Transmittal log'!$D$6:$D$505,'Transmittal log'!$G$6:$G$505,A452)),""))</f>
        <v/>
      </c>
      <c r="M452" s="18">
        <f>IF(A452="","",IFERROR(1/(1/_xlfn.MAXIFS('Transmittal log'!$H$6:$H$505,'Transmittal log'!$G$6:$G$505,A452)),""))</f>
        <v/>
      </c>
      <c r="N452" s="15">
        <f>IF(A452="","",COUNTIF('Transmittal log'!$G$6:$G$505,A452))</f>
        <v/>
      </c>
      <c r="O452" s="16" t="n"/>
      <c r="P452" s="16" t="n"/>
    </row>
    <row r="453">
      <c r="A453" s="15">
        <f>IF(F453="","",CLIENT&amp;"-BBM-"&amp;PROJ&amp;"-"&amp;B453&amp;"-"&amp;C453&amp;"-"&amp;D453&amp;"-"&amp;E453&amp;"-"&amp;TEXT(F453,"0000"))</f>
        <v/>
      </c>
      <c r="B453" s="16" t="n"/>
      <c r="C453" s="16" t="n"/>
      <c r="D453" s="16" t="n"/>
      <c r="E453" s="16" t="n"/>
      <c r="F453" s="16" t="n"/>
      <c r="G453" s="16" t="n"/>
      <c r="H453" s="16" t="n"/>
      <c r="I453" s="16" t="n"/>
      <c r="J453" s="16" t="n"/>
      <c r="K453" s="16" t="n"/>
      <c r="L453" s="17">
        <f>IF(A453="","",IFERROR(1/(1/_xlfn.MAXIFS('Transmittal log'!$D$6:$D$505,'Transmittal log'!$G$6:$G$505,A453)),""))</f>
        <v/>
      </c>
      <c r="M453" s="18">
        <f>IF(A453="","",IFERROR(1/(1/_xlfn.MAXIFS('Transmittal log'!$H$6:$H$505,'Transmittal log'!$G$6:$G$505,A453)),""))</f>
        <v/>
      </c>
      <c r="N453" s="15">
        <f>IF(A453="","",COUNTIF('Transmittal log'!$G$6:$G$505,A453))</f>
        <v/>
      </c>
      <c r="O453" s="16" t="n"/>
      <c r="P453" s="16" t="n"/>
    </row>
    <row r="454">
      <c r="A454" s="15">
        <f>IF(F454="","",CLIENT&amp;"-BBM-"&amp;PROJ&amp;"-"&amp;B454&amp;"-"&amp;C454&amp;"-"&amp;D454&amp;"-"&amp;E454&amp;"-"&amp;TEXT(F454,"0000"))</f>
        <v/>
      </c>
      <c r="B454" s="16" t="n"/>
      <c r="C454" s="16" t="n"/>
      <c r="D454" s="16" t="n"/>
      <c r="E454" s="16" t="n"/>
      <c r="F454" s="16" t="n"/>
      <c r="G454" s="16" t="n"/>
      <c r="H454" s="16" t="n"/>
      <c r="I454" s="16" t="n"/>
      <c r="J454" s="16" t="n"/>
      <c r="K454" s="16" t="n"/>
      <c r="L454" s="17">
        <f>IF(A454="","",IFERROR(1/(1/_xlfn.MAXIFS('Transmittal log'!$D$6:$D$505,'Transmittal log'!$G$6:$G$505,A454)),""))</f>
        <v/>
      </c>
      <c r="M454" s="18">
        <f>IF(A454="","",IFERROR(1/(1/_xlfn.MAXIFS('Transmittal log'!$H$6:$H$505,'Transmittal log'!$G$6:$G$505,A454)),""))</f>
        <v/>
      </c>
      <c r="N454" s="15">
        <f>IF(A454="","",COUNTIF('Transmittal log'!$G$6:$G$505,A454))</f>
        <v/>
      </c>
      <c r="O454" s="16" t="n"/>
      <c r="P454" s="16" t="n"/>
    </row>
    <row r="455">
      <c r="A455" s="15">
        <f>IF(F455="","",CLIENT&amp;"-BBM-"&amp;PROJ&amp;"-"&amp;B455&amp;"-"&amp;C455&amp;"-"&amp;D455&amp;"-"&amp;E455&amp;"-"&amp;TEXT(F455,"0000"))</f>
        <v/>
      </c>
      <c r="B455" s="16" t="n"/>
      <c r="C455" s="16" t="n"/>
      <c r="D455" s="16" t="n"/>
      <c r="E455" s="16" t="n"/>
      <c r="F455" s="16" t="n"/>
      <c r="G455" s="16" t="n"/>
      <c r="H455" s="16" t="n"/>
      <c r="I455" s="16" t="n"/>
      <c r="J455" s="16" t="n"/>
      <c r="K455" s="16" t="n"/>
      <c r="L455" s="17">
        <f>IF(A455="","",IFERROR(1/(1/_xlfn.MAXIFS('Transmittal log'!$D$6:$D$505,'Transmittal log'!$G$6:$G$505,A455)),""))</f>
        <v/>
      </c>
      <c r="M455" s="18">
        <f>IF(A455="","",IFERROR(1/(1/_xlfn.MAXIFS('Transmittal log'!$H$6:$H$505,'Transmittal log'!$G$6:$G$505,A455)),""))</f>
        <v/>
      </c>
      <c r="N455" s="15">
        <f>IF(A455="","",COUNTIF('Transmittal log'!$G$6:$G$505,A455))</f>
        <v/>
      </c>
      <c r="O455" s="16" t="n"/>
      <c r="P455" s="16" t="n"/>
    </row>
    <row r="456">
      <c r="A456" s="15">
        <f>IF(F456="","",CLIENT&amp;"-BBM-"&amp;PROJ&amp;"-"&amp;B456&amp;"-"&amp;C456&amp;"-"&amp;D456&amp;"-"&amp;E456&amp;"-"&amp;TEXT(F456,"0000"))</f>
        <v/>
      </c>
      <c r="B456" s="16" t="n"/>
      <c r="C456" s="16" t="n"/>
      <c r="D456" s="16" t="n"/>
      <c r="E456" s="16" t="n"/>
      <c r="F456" s="16" t="n"/>
      <c r="G456" s="16" t="n"/>
      <c r="H456" s="16" t="n"/>
      <c r="I456" s="16" t="n"/>
      <c r="J456" s="16" t="n"/>
      <c r="K456" s="16" t="n"/>
      <c r="L456" s="17">
        <f>IF(A456="","",IFERROR(1/(1/_xlfn.MAXIFS('Transmittal log'!$D$6:$D$505,'Transmittal log'!$G$6:$G$505,A456)),""))</f>
        <v/>
      </c>
      <c r="M456" s="18">
        <f>IF(A456="","",IFERROR(1/(1/_xlfn.MAXIFS('Transmittal log'!$H$6:$H$505,'Transmittal log'!$G$6:$G$505,A456)),""))</f>
        <v/>
      </c>
      <c r="N456" s="15">
        <f>IF(A456="","",COUNTIF('Transmittal log'!$G$6:$G$505,A456))</f>
        <v/>
      </c>
      <c r="O456" s="16" t="n"/>
      <c r="P456" s="16" t="n"/>
    </row>
    <row r="457">
      <c r="A457" s="15">
        <f>IF(F457="","",CLIENT&amp;"-BBM-"&amp;PROJ&amp;"-"&amp;B457&amp;"-"&amp;C457&amp;"-"&amp;D457&amp;"-"&amp;E457&amp;"-"&amp;TEXT(F457,"0000"))</f>
        <v/>
      </c>
      <c r="B457" s="16" t="n"/>
      <c r="C457" s="16" t="n"/>
      <c r="D457" s="16" t="n"/>
      <c r="E457" s="16" t="n"/>
      <c r="F457" s="16" t="n"/>
      <c r="G457" s="16" t="n"/>
      <c r="H457" s="16" t="n"/>
      <c r="I457" s="16" t="n"/>
      <c r="J457" s="16" t="n"/>
      <c r="K457" s="16" t="n"/>
      <c r="L457" s="17">
        <f>IF(A457="","",IFERROR(1/(1/_xlfn.MAXIFS('Transmittal log'!$D$6:$D$505,'Transmittal log'!$G$6:$G$505,A457)),""))</f>
        <v/>
      </c>
      <c r="M457" s="18">
        <f>IF(A457="","",IFERROR(1/(1/_xlfn.MAXIFS('Transmittal log'!$H$6:$H$505,'Transmittal log'!$G$6:$G$505,A457)),""))</f>
        <v/>
      </c>
      <c r="N457" s="15">
        <f>IF(A457="","",COUNTIF('Transmittal log'!$G$6:$G$505,A457))</f>
        <v/>
      </c>
      <c r="O457" s="16" t="n"/>
      <c r="P457" s="16" t="n"/>
    </row>
    <row r="458">
      <c r="A458" s="15">
        <f>IF(F458="","",CLIENT&amp;"-BBM-"&amp;PROJ&amp;"-"&amp;B458&amp;"-"&amp;C458&amp;"-"&amp;D458&amp;"-"&amp;E458&amp;"-"&amp;TEXT(F458,"0000"))</f>
        <v/>
      </c>
      <c r="B458" s="16" t="n"/>
      <c r="C458" s="16" t="n"/>
      <c r="D458" s="16" t="n"/>
      <c r="E458" s="16" t="n"/>
      <c r="F458" s="16" t="n"/>
      <c r="G458" s="16" t="n"/>
      <c r="H458" s="16" t="n"/>
      <c r="I458" s="16" t="n"/>
      <c r="J458" s="16" t="n"/>
      <c r="K458" s="16" t="n"/>
      <c r="L458" s="17">
        <f>IF(A458="","",IFERROR(1/(1/_xlfn.MAXIFS('Transmittal log'!$D$6:$D$505,'Transmittal log'!$G$6:$G$505,A458)),""))</f>
        <v/>
      </c>
      <c r="M458" s="18">
        <f>IF(A458="","",IFERROR(1/(1/_xlfn.MAXIFS('Transmittal log'!$H$6:$H$505,'Transmittal log'!$G$6:$G$505,A458)),""))</f>
        <v/>
      </c>
      <c r="N458" s="15">
        <f>IF(A458="","",COUNTIF('Transmittal log'!$G$6:$G$505,A458))</f>
        <v/>
      </c>
      <c r="O458" s="16" t="n"/>
      <c r="P458" s="16" t="n"/>
    </row>
    <row r="459">
      <c r="A459" s="15">
        <f>IF(F459="","",CLIENT&amp;"-BBM-"&amp;PROJ&amp;"-"&amp;B459&amp;"-"&amp;C459&amp;"-"&amp;D459&amp;"-"&amp;E459&amp;"-"&amp;TEXT(F459,"0000"))</f>
        <v/>
      </c>
      <c r="B459" s="16" t="n"/>
      <c r="C459" s="16" t="n"/>
      <c r="D459" s="16" t="n"/>
      <c r="E459" s="16" t="n"/>
      <c r="F459" s="16" t="n"/>
      <c r="G459" s="16" t="n"/>
      <c r="H459" s="16" t="n"/>
      <c r="I459" s="16" t="n"/>
      <c r="J459" s="16" t="n"/>
      <c r="K459" s="16" t="n"/>
      <c r="L459" s="17">
        <f>IF(A459="","",IFERROR(1/(1/_xlfn.MAXIFS('Transmittal log'!$D$6:$D$505,'Transmittal log'!$G$6:$G$505,A459)),""))</f>
        <v/>
      </c>
      <c r="M459" s="18">
        <f>IF(A459="","",IFERROR(1/(1/_xlfn.MAXIFS('Transmittal log'!$H$6:$H$505,'Transmittal log'!$G$6:$G$505,A459)),""))</f>
        <v/>
      </c>
      <c r="N459" s="15">
        <f>IF(A459="","",COUNTIF('Transmittal log'!$G$6:$G$505,A459))</f>
        <v/>
      </c>
      <c r="O459" s="16" t="n"/>
      <c r="P459" s="16" t="n"/>
    </row>
    <row r="460">
      <c r="A460" s="15">
        <f>IF(F460="","",CLIENT&amp;"-BBM-"&amp;PROJ&amp;"-"&amp;B460&amp;"-"&amp;C460&amp;"-"&amp;D460&amp;"-"&amp;E460&amp;"-"&amp;TEXT(F460,"0000"))</f>
        <v/>
      </c>
      <c r="B460" s="16" t="n"/>
      <c r="C460" s="16" t="n"/>
      <c r="D460" s="16" t="n"/>
      <c r="E460" s="16" t="n"/>
      <c r="F460" s="16" t="n"/>
      <c r="G460" s="16" t="n"/>
      <c r="H460" s="16" t="n"/>
      <c r="I460" s="16" t="n"/>
      <c r="J460" s="16" t="n"/>
      <c r="K460" s="16" t="n"/>
      <c r="L460" s="17">
        <f>IF(A460="","",IFERROR(1/(1/_xlfn.MAXIFS('Transmittal log'!$D$6:$D$505,'Transmittal log'!$G$6:$G$505,A460)),""))</f>
        <v/>
      </c>
      <c r="M460" s="18">
        <f>IF(A460="","",IFERROR(1/(1/_xlfn.MAXIFS('Transmittal log'!$H$6:$H$505,'Transmittal log'!$G$6:$G$505,A460)),""))</f>
        <v/>
      </c>
      <c r="N460" s="15">
        <f>IF(A460="","",COUNTIF('Transmittal log'!$G$6:$G$505,A460))</f>
        <v/>
      </c>
      <c r="O460" s="16" t="n"/>
      <c r="P460" s="16" t="n"/>
    </row>
    <row r="461">
      <c r="A461" s="15">
        <f>IF(F461="","",CLIENT&amp;"-BBM-"&amp;PROJ&amp;"-"&amp;B461&amp;"-"&amp;C461&amp;"-"&amp;D461&amp;"-"&amp;E461&amp;"-"&amp;TEXT(F461,"0000"))</f>
        <v/>
      </c>
      <c r="B461" s="16" t="n"/>
      <c r="C461" s="16" t="n"/>
      <c r="D461" s="16" t="n"/>
      <c r="E461" s="16" t="n"/>
      <c r="F461" s="16" t="n"/>
      <c r="G461" s="16" t="n"/>
      <c r="H461" s="16" t="n"/>
      <c r="I461" s="16" t="n"/>
      <c r="J461" s="16" t="n"/>
      <c r="K461" s="16" t="n"/>
      <c r="L461" s="17">
        <f>IF(A461="","",IFERROR(1/(1/_xlfn.MAXIFS('Transmittal log'!$D$6:$D$505,'Transmittal log'!$G$6:$G$505,A461)),""))</f>
        <v/>
      </c>
      <c r="M461" s="18">
        <f>IF(A461="","",IFERROR(1/(1/_xlfn.MAXIFS('Transmittal log'!$H$6:$H$505,'Transmittal log'!$G$6:$G$505,A461)),""))</f>
        <v/>
      </c>
      <c r="N461" s="15">
        <f>IF(A461="","",COUNTIF('Transmittal log'!$G$6:$G$505,A461))</f>
        <v/>
      </c>
      <c r="O461" s="16" t="n"/>
      <c r="P461" s="16" t="n"/>
    </row>
    <row r="462">
      <c r="A462" s="15">
        <f>IF(F462="","",CLIENT&amp;"-BBM-"&amp;PROJ&amp;"-"&amp;B462&amp;"-"&amp;C462&amp;"-"&amp;D462&amp;"-"&amp;E462&amp;"-"&amp;TEXT(F462,"0000"))</f>
        <v/>
      </c>
      <c r="B462" s="16" t="n"/>
      <c r="C462" s="16" t="n"/>
      <c r="D462" s="16" t="n"/>
      <c r="E462" s="16" t="n"/>
      <c r="F462" s="16" t="n"/>
      <c r="G462" s="16" t="n"/>
      <c r="H462" s="16" t="n"/>
      <c r="I462" s="16" t="n"/>
      <c r="J462" s="16" t="n"/>
      <c r="K462" s="16" t="n"/>
      <c r="L462" s="17">
        <f>IF(A462="","",IFERROR(1/(1/_xlfn.MAXIFS('Transmittal log'!$D$6:$D$505,'Transmittal log'!$G$6:$G$505,A462)),""))</f>
        <v/>
      </c>
      <c r="M462" s="18">
        <f>IF(A462="","",IFERROR(1/(1/_xlfn.MAXIFS('Transmittal log'!$H$6:$H$505,'Transmittal log'!$G$6:$G$505,A462)),""))</f>
        <v/>
      </c>
      <c r="N462" s="15">
        <f>IF(A462="","",COUNTIF('Transmittal log'!$G$6:$G$505,A462))</f>
        <v/>
      </c>
      <c r="O462" s="16" t="n"/>
      <c r="P462" s="16" t="n"/>
    </row>
    <row r="463">
      <c r="A463" s="15">
        <f>IF(F463="","",CLIENT&amp;"-BBM-"&amp;PROJ&amp;"-"&amp;B463&amp;"-"&amp;C463&amp;"-"&amp;D463&amp;"-"&amp;E463&amp;"-"&amp;TEXT(F463,"0000"))</f>
        <v/>
      </c>
      <c r="B463" s="16" t="n"/>
      <c r="C463" s="16" t="n"/>
      <c r="D463" s="16" t="n"/>
      <c r="E463" s="16" t="n"/>
      <c r="F463" s="16" t="n"/>
      <c r="G463" s="16" t="n"/>
      <c r="H463" s="16" t="n"/>
      <c r="I463" s="16" t="n"/>
      <c r="J463" s="16" t="n"/>
      <c r="K463" s="16" t="n"/>
      <c r="L463" s="17">
        <f>IF(A463="","",IFERROR(1/(1/_xlfn.MAXIFS('Transmittal log'!$D$6:$D$505,'Transmittal log'!$G$6:$G$505,A463)),""))</f>
        <v/>
      </c>
      <c r="M463" s="18">
        <f>IF(A463="","",IFERROR(1/(1/_xlfn.MAXIFS('Transmittal log'!$H$6:$H$505,'Transmittal log'!$G$6:$G$505,A463)),""))</f>
        <v/>
      </c>
      <c r="N463" s="15">
        <f>IF(A463="","",COUNTIF('Transmittal log'!$G$6:$G$505,A463))</f>
        <v/>
      </c>
      <c r="O463" s="16" t="n"/>
      <c r="P463" s="16" t="n"/>
    </row>
    <row r="464">
      <c r="A464" s="15">
        <f>IF(F464="","",CLIENT&amp;"-BBM-"&amp;PROJ&amp;"-"&amp;B464&amp;"-"&amp;C464&amp;"-"&amp;D464&amp;"-"&amp;E464&amp;"-"&amp;TEXT(F464,"0000"))</f>
        <v/>
      </c>
      <c r="B464" s="16" t="n"/>
      <c r="C464" s="16" t="n"/>
      <c r="D464" s="16" t="n"/>
      <c r="E464" s="16" t="n"/>
      <c r="F464" s="16" t="n"/>
      <c r="G464" s="16" t="n"/>
      <c r="H464" s="16" t="n"/>
      <c r="I464" s="16" t="n"/>
      <c r="J464" s="16" t="n"/>
      <c r="K464" s="16" t="n"/>
      <c r="L464" s="17">
        <f>IF(A464="","",IFERROR(1/(1/_xlfn.MAXIFS('Transmittal log'!$D$6:$D$505,'Transmittal log'!$G$6:$G$505,A464)),""))</f>
        <v/>
      </c>
      <c r="M464" s="18">
        <f>IF(A464="","",IFERROR(1/(1/_xlfn.MAXIFS('Transmittal log'!$H$6:$H$505,'Transmittal log'!$G$6:$G$505,A464)),""))</f>
        <v/>
      </c>
      <c r="N464" s="15">
        <f>IF(A464="","",COUNTIF('Transmittal log'!$G$6:$G$505,A464))</f>
        <v/>
      </c>
      <c r="O464" s="16" t="n"/>
      <c r="P464" s="16" t="n"/>
    </row>
    <row r="465">
      <c r="A465" s="15">
        <f>IF(F465="","",CLIENT&amp;"-BBM-"&amp;PROJ&amp;"-"&amp;B465&amp;"-"&amp;C465&amp;"-"&amp;D465&amp;"-"&amp;E465&amp;"-"&amp;TEXT(F465,"0000"))</f>
        <v/>
      </c>
      <c r="B465" s="16" t="n"/>
      <c r="C465" s="16" t="n"/>
      <c r="D465" s="16" t="n"/>
      <c r="E465" s="16" t="n"/>
      <c r="F465" s="16" t="n"/>
      <c r="G465" s="16" t="n"/>
      <c r="H465" s="16" t="n"/>
      <c r="I465" s="16" t="n"/>
      <c r="J465" s="16" t="n"/>
      <c r="K465" s="16" t="n"/>
      <c r="L465" s="17">
        <f>IF(A465="","",IFERROR(1/(1/_xlfn.MAXIFS('Transmittal log'!$D$6:$D$505,'Transmittal log'!$G$6:$G$505,A465)),""))</f>
        <v/>
      </c>
      <c r="M465" s="18">
        <f>IF(A465="","",IFERROR(1/(1/_xlfn.MAXIFS('Transmittal log'!$H$6:$H$505,'Transmittal log'!$G$6:$G$505,A465)),""))</f>
        <v/>
      </c>
      <c r="N465" s="15">
        <f>IF(A465="","",COUNTIF('Transmittal log'!$G$6:$G$505,A465))</f>
        <v/>
      </c>
      <c r="O465" s="16" t="n"/>
      <c r="P465" s="16" t="n"/>
    </row>
    <row r="466">
      <c r="A466" s="15">
        <f>IF(F466="","",CLIENT&amp;"-BBM-"&amp;PROJ&amp;"-"&amp;B466&amp;"-"&amp;C466&amp;"-"&amp;D466&amp;"-"&amp;E466&amp;"-"&amp;TEXT(F466,"0000"))</f>
        <v/>
      </c>
      <c r="B466" s="16" t="n"/>
      <c r="C466" s="16" t="n"/>
      <c r="D466" s="16" t="n"/>
      <c r="E466" s="16" t="n"/>
      <c r="F466" s="16" t="n"/>
      <c r="G466" s="16" t="n"/>
      <c r="H466" s="16" t="n"/>
      <c r="I466" s="16" t="n"/>
      <c r="J466" s="16" t="n"/>
      <c r="K466" s="16" t="n"/>
      <c r="L466" s="17">
        <f>IF(A466="","",IFERROR(1/(1/_xlfn.MAXIFS('Transmittal log'!$D$6:$D$505,'Transmittal log'!$G$6:$G$505,A466)),""))</f>
        <v/>
      </c>
      <c r="M466" s="18">
        <f>IF(A466="","",IFERROR(1/(1/_xlfn.MAXIFS('Transmittal log'!$H$6:$H$505,'Transmittal log'!$G$6:$G$505,A466)),""))</f>
        <v/>
      </c>
      <c r="N466" s="15">
        <f>IF(A466="","",COUNTIF('Transmittal log'!$G$6:$G$505,A466))</f>
        <v/>
      </c>
      <c r="O466" s="16" t="n"/>
      <c r="P466" s="16" t="n"/>
    </row>
    <row r="467">
      <c r="A467" s="15">
        <f>IF(F467="","",CLIENT&amp;"-BBM-"&amp;PROJ&amp;"-"&amp;B467&amp;"-"&amp;C467&amp;"-"&amp;D467&amp;"-"&amp;E467&amp;"-"&amp;TEXT(F467,"0000"))</f>
        <v/>
      </c>
      <c r="B467" s="16" t="n"/>
      <c r="C467" s="16" t="n"/>
      <c r="D467" s="16" t="n"/>
      <c r="E467" s="16" t="n"/>
      <c r="F467" s="16" t="n"/>
      <c r="G467" s="16" t="n"/>
      <c r="H467" s="16" t="n"/>
      <c r="I467" s="16" t="n"/>
      <c r="J467" s="16" t="n"/>
      <c r="K467" s="16" t="n"/>
      <c r="L467" s="17">
        <f>IF(A467="","",IFERROR(1/(1/_xlfn.MAXIFS('Transmittal log'!$D$6:$D$505,'Transmittal log'!$G$6:$G$505,A467)),""))</f>
        <v/>
      </c>
      <c r="M467" s="18">
        <f>IF(A467="","",IFERROR(1/(1/_xlfn.MAXIFS('Transmittal log'!$H$6:$H$505,'Transmittal log'!$G$6:$G$505,A467)),""))</f>
        <v/>
      </c>
      <c r="N467" s="15">
        <f>IF(A467="","",COUNTIF('Transmittal log'!$G$6:$G$505,A467))</f>
        <v/>
      </c>
      <c r="O467" s="16" t="n"/>
      <c r="P467" s="16" t="n"/>
    </row>
    <row r="468">
      <c r="A468" s="15">
        <f>IF(F468="","",CLIENT&amp;"-BBM-"&amp;PROJ&amp;"-"&amp;B468&amp;"-"&amp;C468&amp;"-"&amp;D468&amp;"-"&amp;E468&amp;"-"&amp;TEXT(F468,"0000"))</f>
        <v/>
      </c>
      <c r="B468" s="16" t="n"/>
      <c r="C468" s="16" t="n"/>
      <c r="D468" s="16" t="n"/>
      <c r="E468" s="16" t="n"/>
      <c r="F468" s="16" t="n"/>
      <c r="G468" s="16" t="n"/>
      <c r="H468" s="16" t="n"/>
      <c r="I468" s="16" t="n"/>
      <c r="J468" s="16" t="n"/>
      <c r="K468" s="16" t="n"/>
      <c r="L468" s="17">
        <f>IF(A468="","",IFERROR(1/(1/_xlfn.MAXIFS('Transmittal log'!$D$6:$D$505,'Transmittal log'!$G$6:$G$505,A468)),""))</f>
        <v/>
      </c>
      <c r="M468" s="18">
        <f>IF(A468="","",IFERROR(1/(1/_xlfn.MAXIFS('Transmittal log'!$H$6:$H$505,'Transmittal log'!$G$6:$G$505,A468)),""))</f>
        <v/>
      </c>
      <c r="N468" s="15">
        <f>IF(A468="","",COUNTIF('Transmittal log'!$G$6:$G$505,A468))</f>
        <v/>
      </c>
      <c r="O468" s="16" t="n"/>
      <c r="P468" s="16" t="n"/>
    </row>
    <row r="469">
      <c r="A469" s="15">
        <f>IF(F469="","",CLIENT&amp;"-BBM-"&amp;PROJ&amp;"-"&amp;B469&amp;"-"&amp;C469&amp;"-"&amp;D469&amp;"-"&amp;E469&amp;"-"&amp;TEXT(F469,"0000"))</f>
        <v/>
      </c>
      <c r="B469" s="16" t="n"/>
      <c r="C469" s="16" t="n"/>
      <c r="D469" s="16" t="n"/>
      <c r="E469" s="16" t="n"/>
      <c r="F469" s="16" t="n"/>
      <c r="G469" s="16" t="n"/>
      <c r="H469" s="16" t="n"/>
      <c r="I469" s="16" t="n"/>
      <c r="J469" s="16" t="n"/>
      <c r="K469" s="16" t="n"/>
      <c r="L469" s="17">
        <f>IF(A469="","",IFERROR(1/(1/_xlfn.MAXIFS('Transmittal log'!$D$6:$D$505,'Transmittal log'!$G$6:$G$505,A469)),""))</f>
        <v/>
      </c>
      <c r="M469" s="18">
        <f>IF(A469="","",IFERROR(1/(1/_xlfn.MAXIFS('Transmittal log'!$H$6:$H$505,'Transmittal log'!$G$6:$G$505,A469)),""))</f>
        <v/>
      </c>
      <c r="N469" s="15">
        <f>IF(A469="","",COUNTIF('Transmittal log'!$G$6:$G$505,A469))</f>
        <v/>
      </c>
      <c r="O469" s="16" t="n"/>
      <c r="P469" s="16" t="n"/>
    </row>
    <row r="470">
      <c r="A470" s="15">
        <f>IF(F470="","",CLIENT&amp;"-BBM-"&amp;PROJ&amp;"-"&amp;B470&amp;"-"&amp;C470&amp;"-"&amp;D470&amp;"-"&amp;E470&amp;"-"&amp;TEXT(F470,"0000"))</f>
        <v/>
      </c>
      <c r="B470" s="16" t="n"/>
      <c r="C470" s="16" t="n"/>
      <c r="D470" s="16" t="n"/>
      <c r="E470" s="16" t="n"/>
      <c r="F470" s="16" t="n"/>
      <c r="G470" s="16" t="n"/>
      <c r="H470" s="16" t="n"/>
      <c r="I470" s="16" t="n"/>
      <c r="J470" s="16" t="n"/>
      <c r="K470" s="16" t="n"/>
      <c r="L470" s="17">
        <f>IF(A470="","",IFERROR(1/(1/_xlfn.MAXIFS('Transmittal log'!$D$6:$D$505,'Transmittal log'!$G$6:$G$505,A470)),""))</f>
        <v/>
      </c>
      <c r="M470" s="18">
        <f>IF(A470="","",IFERROR(1/(1/_xlfn.MAXIFS('Transmittal log'!$H$6:$H$505,'Transmittal log'!$G$6:$G$505,A470)),""))</f>
        <v/>
      </c>
      <c r="N470" s="15">
        <f>IF(A470="","",COUNTIF('Transmittal log'!$G$6:$G$505,A470))</f>
        <v/>
      </c>
      <c r="O470" s="16" t="n"/>
      <c r="P470" s="16" t="n"/>
    </row>
    <row r="471">
      <c r="A471" s="15">
        <f>IF(F471="","",CLIENT&amp;"-BBM-"&amp;PROJ&amp;"-"&amp;B471&amp;"-"&amp;C471&amp;"-"&amp;D471&amp;"-"&amp;E471&amp;"-"&amp;TEXT(F471,"0000"))</f>
        <v/>
      </c>
      <c r="B471" s="16" t="n"/>
      <c r="C471" s="16" t="n"/>
      <c r="D471" s="16" t="n"/>
      <c r="E471" s="16" t="n"/>
      <c r="F471" s="16" t="n"/>
      <c r="G471" s="16" t="n"/>
      <c r="H471" s="16" t="n"/>
      <c r="I471" s="16" t="n"/>
      <c r="J471" s="16" t="n"/>
      <c r="K471" s="16" t="n"/>
      <c r="L471" s="17">
        <f>IF(A471="","",IFERROR(1/(1/_xlfn.MAXIFS('Transmittal log'!$D$6:$D$505,'Transmittal log'!$G$6:$G$505,A471)),""))</f>
        <v/>
      </c>
      <c r="M471" s="18">
        <f>IF(A471="","",IFERROR(1/(1/_xlfn.MAXIFS('Transmittal log'!$H$6:$H$505,'Transmittal log'!$G$6:$G$505,A471)),""))</f>
        <v/>
      </c>
      <c r="N471" s="15">
        <f>IF(A471="","",COUNTIF('Transmittal log'!$G$6:$G$505,A471))</f>
        <v/>
      </c>
      <c r="O471" s="16" t="n"/>
      <c r="P471" s="16" t="n"/>
    </row>
    <row r="472">
      <c r="A472" s="15">
        <f>IF(F472="","",CLIENT&amp;"-BBM-"&amp;PROJ&amp;"-"&amp;B472&amp;"-"&amp;C472&amp;"-"&amp;D472&amp;"-"&amp;E472&amp;"-"&amp;TEXT(F472,"0000"))</f>
        <v/>
      </c>
      <c r="B472" s="16" t="n"/>
      <c r="C472" s="16" t="n"/>
      <c r="D472" s="16" t="n"/>
      <c r="E472" s="16" t="n"/>
      <c r="F472" s="16" t="n"/>
      <c r="G472" s="16" t="n"/>
      <c r="H472" s="16" t="n"/>
      <c r="I472" s="16" t="n"/>
      <c r="J472" s="16" t="n"/>
      <c r="K472" s="16" t="n"/>
      <c r="L472" s="17">
        <f>IF(A472="","",IFERROR(1/(1/_xlfn.MAXIFS('Transmittal log'!$D$6:$D$505,'Transmittal log'!$G$6:$G$505,A472)),""))</f>
        <v/>
      </c>
      <c r="M472" s="18">
        <f>IF(A472="","",IFERROR(1/(1/_xlfn.MAXIFS('Transmittal log'!$H$6:$H$505,'Transmittal log'!$G$6:$G$505,A472)),""))</f>
        <v/>
      </c>
      <c r="N472" s="15">
        <f>IF(A472="","",COUNTIF('Transmittal log'!$G$6:$G$505,A472))</f>
        <v/>
      </c>
      <c r="O472" s="16" t="n"/>
      <c r="P472" s="16" t="n"/>
    </row>
    <row r="473">
      <c r="A473" s="15">
        <f>IF(F473="","",CLIENT&amp;"-BBM-"&amp;PROJ&amp;"-"&amp;B473&amp;"-"&amp;C473&amp;"-"&amp;D473&amp;"-"&amp;E473&amp;"-"&amp;TEXT(F473,"0000"))</f>
        <v/>
      </c>
      <c r="B473" s="16" t="n"/>
      <c r="C473" s="16" t="n"/>
      <c r="D473" s="16" t="n"/>
      <c r="E473" s="16" t="n"/>
      <c r="F473" s="16" t="n"/>
      <c r="G473" s="16" t="n"/>
      <c r="H473" s="16" t="n"/>
      <c r="I473" s="16" t="n"/>
      <c r="J473" s="16" t="n"/>
      <c r="K473" s="16" t="n"/>
      <c r="L473" s="17">
        <f>IF(A473="","",IFERROR(1/(1/_xlfn.MAXIFS('Transmittal log'!$D$6:$D$505,'Transmittal log'!$G$6:$G$505,A473)),""))</f>
        <v/>
      </c>
      <c r="M473" s="18">
        <f>IF(A473="","",IFERROR(1/(1/_xlfn.MAXIFS('Transmittal log'!$H$6:$H$505,'Transmittal log'!$G$6:$G$505,A473)),""))</f>
        <v/>
      </c>
      <c r="N473" s="15">
        <f>IF(A473="","",COUNTIF('Transmittal log'!$G$6:$G$505,A473))</f>
        <v/>
      </c>
      <c r="O473" s="16" t="n"/>
      <c r="P473" s="16" t="n"/>
    </row>
    <row r="474">
      <c r="A474" s="15">
        <f>IF(F474="","",CLIENT&amp;"-BBM-"&amp;PROJ&amp;"-"&amp;B474&amp;"-"&amp;C474&amp;"-"&amp;D474&amp;"-"&amp;E474&amp;"-"&amp;TEXT(F474,"0000"))</f>
        <v/>
      </c>
      <c r="B474" s="16" t="n"/>
      <c r="C474" s="16" t="n"/>
      <c r="D474" s="16" t="n"/>
      <c r="E474" s="16" t="n"/>
      <c r="F474" s="16" t="n"/>
      <c r="G474" s="16" t="n"/>
      <c r="H474" s="16" t="n"/>
      <c r="I474" s="16" t="n"/>
      <c r="J474" s="16" t="n"/>
      <c r="K474" s="16" t="n"/>
      <c r="L474" s="17">
        <f>IF(A474="","",IFERROR(1/(1/_xlfn.MAXIFS('Transmittal log'!$D$6:$D$505,'Transmittal log'!$G$6:$G$505,A474)),""))</f>
        <v/>
      </c>
      <c r="M474" s="18">
        <f>IF(A474="","",IFERROR(1/(1/_xlfn.MAXIFS('Transmittal log'!$H$6:$H$505,'Transmittal log'!$G$6:$G$505,A474)),""))</f>
        <v/>
      </c>
      <c r="N474" s="15">
        <f>IF(A474="","",COUNTIF('Transmittal log'!$G$6:$G$505,A474))</f>
        <v/>
      </c>
      <c r="O474" s="16" t="n"/>
      <c r="P474" s="16" t="n"/>
    </row>
    <row r="475">
      <c r="A475" s="15">
        <f>IF(F475="","",CLIENT&amp;"-BBM-"&amp;PROJ&amp;"-"&amp;B475&amp;"-"&amp;C475&amp;"-"&amp;D475&amp;"-"&amp;E475&amp;"-"&amp;TEXT(F475,"0000"))</f>
        <v/>
      </c>
      <c r="B475" s="16" t="n"/>
      <c r="C475" s="16" t="n"/>
      <c r="D475" s="16" t="n"/>
      <c r="E475" s="16" t="n"/>
      <c r="F475" s="16" t="n"/>
      <c r="G475" s="16" t="n"/>
      <c r="H475" s="16" t="n"/>
      <c r="I475" s="16" t="n"/>
      <c r="J475" s="16" t="n"/>
      <c r="K475" s="16" t="n"/>
      <c r="L475" s="17">
        <f>IF(A475="","",IFERROR(1/(1/_xlfn.MAXIFS('Transmittal log'!$D$6:$D$505,'Transmittal log'!$G$6:$G$505,A475)),""))</f>
        <v/>
      </c>
      <c r="M475" s="18">
        <f>IF(A475="","",IFERROR(1/(1/_xlfn.MAXIFS('Transmittal log'!$H$6:$H$505,'Transmittal log'!$G$6:$G$505,A475)),""))</f>
        <v/>
      </c>
      <c r="N475" s="15">
        <f>IF(A475="","",COUNTIF('Transmittal log'!$G$6:$G$505,A475))</f>
        <v/>
      </c>
      <c r="O475" s="16" t="n"/>
      <c r="P475" s="16" t="n"/>
    </row>
    <row r="476">
      <c r="A476" s="15">
        <f>IF(F476="","",CLIENT&amp;"-BBM-"&amp;PROJ&amp;"-"&amp;B476&amp;"-"&amp;C476&amp;"-"&amp;D476&amp;"-"&amp;E476&amp;"-"&amp;TEXT(F476,"0000"))</f>
        <v/>
      </c>
      <c r="B476" s="16" t="n"/>
      <c r="C476" s="16" t="n"/>
      <c r="D476" s="16" t="n"/>
      <c r="E476" s="16" t="n"/>
      <c r="F476" s="16" t="n"/>
      <c r="G476" s="16" t="n"/>
      <c r="H476" s="16" t="n"/>
      <c r="I476" s="16" t="n"/>
      <c r="J476" s="16" t="n"/>
      <c r="K476" s="16" t="n"/>
      <c r="L476" s="17">
        <f>IF(A476="","",IFERROR(1/(1/_xlfn.MAXIFS('Transmittal log'!$D$6:$D$505,'Transmittal log'!$G$6:$G$505,A476)),""))</f>
        <v/>
      </c>
      <c r="M476" s="18">
        <f>IF(A476="","",IFERROR(1/(1/_xlfn.MAXIFS('Transmittal log'!$H$6:$H$505,'Transmittal log'!$G$6:$G$505,A476)),""))</f>
        <v/>
      </c>
      <c r="N476" s="15">
        <f>IF(A476="","",COUNTIF('Transmittal log'!$G$6:$G$505,A476))</f>
        <v/>
      </c>
      <c r="O476" s="16" t="n"/>
      <c r="P476" s="16" t="n"/>
    </row>
    <row r="477">
      <c r="A477" s="15">
        <f>IF(F477="","",CLIENT&amp;"-BBM-"&amp;PROJ&amp;"-"&amp;B477&amp;"-"&amp;C477&amp;"-"&amp;D477&amp;"-"&amp;E477&amp;"-"&amp;TEXT(F477,"0000"))</f>
        <v/>
      </c>
      <c r="B477" s="16" t="n"/>
      <c r="C477" s="16" t="n"/>
      <c r="D477" s="16" t="n"/>
      <c r="E477" s="16" t="n"/>
      <c r="F477" s="16" t="n"/>
      <c r="G477" s="16" t="n"/>
      <c r="H477" s="16" t="n"/>
      <c r="I477" s="16" t="n"/>
      <c r="J477" s="16" t="n"/>
      <c r="K477" s="16" t="n"/>
      <c r="L477" s="17">
        <f>IF(A477="","",IFERROR(1/(1/_xlfn.MAXIFS('Transmittal log'!$D$6:$D$505,'Transmittal log'!$G$6:$G$505,A477)),""))</f>
        <v/>
      </c>
      <c r="M477" s="18">
        <f>IF(A477="","",IFERROR(1/(1/_xlfn.MAXIFS('Transmittal log'!$H$6:$H$505,'Transmittal log'!$G$6:$G$505,A477)),""))</f>
        <v/>
      </c>
      <c r="N477" s="15">
        <f>IF(A477="","",COUNTIF('Transmittal log'!$G$6:$G$505,A477))</f>
        <v/>
      </c>
      <c r="O477" s="16" t="n"/>
      <c r="P477" s="16" t="n"/>
    </row>
    <row r="478">
      <c r="A478" s="15">
        <f>IF(F478="","",CLIENT&amp;"-BBM-"&amp;PROJ&amp;"-"&amp;B478&amp;"-"&amp;C478&amp;"-"&amp;D478&amp;"-"&amp;E478&amp;"-"&amp;TEXT(F478,"0000"))</f>
        <v/>
      </c>
      <c r="B478" s="16" t="n"/>
      <c r="C478" s="16" t="n"/>
      <c r="D478" s="16" t="n"/>
      <c r="E478" s="16" t="n"/>
      <c r="F478" s="16" t="n"/>
      <c r="G478" s="16" t="n"/>
      <c r="H478" s="16" t="n"/>
      <c r="I478" s="16" t="n"/>
      <c r="J478" s="16" t="n"/>
      <c r="K478" s="16" t="n"/>
      <c r="L478" s="17">
        <f>IF(A478="","",IFERROR(1/(1/_xlfn.MAXIFS('Transmittal log'!$D$6:$D$505,'Transmittal log'!$G$6:$G$505,A478)),""))</f>
        <v/>
      </c>
      <c r="M478" s="18">
        <f>IF(A478="","",IFERROR(1/(1/_xlfn.MAXIFS('Transmittal log'!$H$6:$H$505,'Transmittal log'!$G$6:$G$505,A478)),""))</f>
        <v/>
      </c>
      <c r="N478" s="15">
        <f>IF(A478="","",COUNTIF('Transmittal log'!$G$6:$G$505,A478))</f>
        <v/>
      </c>
      <c r="O478" s="16" t="n"/>
      <c r="P478" s="16" t="n"/>
    </row>
    <row r="479">
      <c r="A479" s="15">
        <f>IF(F479="","",CLIENT&amp;"-BBM-"&amp;PROJ&amp;"-"&amp;B479&amp;"-"&amp;C479&amp;"-"&amp;D479&amp;"-"&amp;E479&amp;"-"&amp;TEXT(F479,"0000"))</f>
        <v/>
      </c>
      <c r="B479" s="16" t="n"/>
      <c r="C479" s="16" t="n"/>
      <c r="D479" s="16" t="n"/>
      <c r="E479" s="16" t="n"/>
      <c r="F479" s="16" t="n"/>
      <c r="G479" s="16" t="n"/>
      <c r="H479" s="16" t="n"/>
      <c r="I479" s="16" t="n"/>
      <c r="J479" s="16" t="n"/>
      <c r="K479" s="16" t="n"/>
      <c r="L479" s="17">
        <f>IF(A479="","",IFERROR(1/(1/_xlfn.MAXIFS('Transmittal log'!$D$6:$D$505,'Transmittal log'!$G$6:$G$505,A479)),""))</f>
        <v/>
      </c>
      <c r="M479" s="18">
        <f>IF(A479="","",IFERROR(1/(1/_xlfn.MAXIFS('Transmittal log'!$H$6:$H$505,'Transmittal log'!$G$6:$G$505,A479)),""))</f>
        <v/>
      </c>
      <c r="N479" s="15">
        <f>IF(A479="","",COUNTIF('Transmittal log'!$G$6:$G$505,A479))</f>
        <v/>
      </c>
      <c r="O479" s="16" t="n"/>
      <c r="P479" s="16" t="n"/>
    </row>
    <row r="480">
      <c r="A480" s="15">
        <f>IF(F480="","",CLIENT&amp;"-BBM-"&amp;PROJ&amp;"-"&amp;B480&amp;"-"&amp;C480&amp;"-"&amp;D480&amp;"-"&amp;E480&amp;"-"&amp;TEXT(F480,"0000"))</f>
        <v/>
      </c>
      <c r="B480" s="16" t="n"/>
      <c r="C480" s="16" t="n"/>
      <c r="D480" s="16" t="n"/>
      <c r="E480" s="16" t="n"/>
      <c r="F480" s="16" t="n"/>
      <c r="G480" s="16" t="n"/>
      <c r="H480" s="16" t="n"/>
      <c r="I480" s="16" t="n"/>
      <c r="J480" s="16" t="n"/>
      <c r="K480" s="16" t="n"/>
      <c r="L480" s="17">
        <f>IF(A480="","",IFERROR(1/(1/_xlfn.MAXIFS('Transmittal log'!$D$6:$D$505,'Transmittal log'!$G$6:$G$505,A480)),""))</f>
        <v/>
      </c>
      <c r="M480" s="18">
        <f>IF(A480="","",IFERROR(1/(1/_xlfn.MAXIFS('Transmittal log'!$H$6:$H$505,'Transmittal log'!$G$6:$G$505,A480)),""))</f>
        <v/>
      </c>
      <c r="N480" s="15">
        <f>IF(A480="","",COUNTIF('Transmittal log'!$G$6:$G$505,A480))</f>
        <v/>
      </c>
      <c r="O480" s="16" t="n"/>
      <c r="P480" s="16" t="n"/>
    </row>
    <row r="481">
      <c r="A481" s="15">
        <f>IF(F481="","",CLIENT&amp;"-BBM-"&amp;PROJ&amp;"-"&amp;B481&amp;"-"&amp;C481&amp;"-"&amp;D481&amp;"-"&amp;E481&amp;"-"&amp;TEXT(F481,"0000"))</f>
        <v/>
      </c>
      <c r="B481" s="16" t="n"/>
      <c r="C481" s="16" t="n"/>
      <c r="D481" s="16" t="n"/>
      <c r="E481" s="16" t="n"/>
      <c r="F481" s="16" t="n"/>
      <c r="G481" s="16" t="n"/>
      <c r="H481" s="16" t="n"/>
      <c r="I481" s="16" t="n"/>
      <c r="J481" s="16" t="n"/>
      <c r="K481" s="16" t="n"/>
      <c r="L481" s="17">
        <f>IF(A481="","",IFERROR(1/(1/_xlfn.MAXIFS('Transmittal log'!$D$6:$D$505,'Transmittal log'!$G$6:$G$505,A481)),""))</f>
        <v/>
      </c>
      <c r="M481" s="18">
        <f>IF(A481="","",IFERROR(1/(1/_xlfn.MAXIFS('Transmittal log'!$H$6:$H$505,'Transmittal log'!$G$6:$G$505,A481)),""))</f>
        <v/>
      </c>
      <c r="N481" s="15">
        <f>IF(A481="","",COUNTIF('Transmittal log'!$G$6:$G$505,A481))</f>
        <v/>
      </c>
      <c r="O481" s="16" t="n"/>
      <c r="P481" s="16" t="n"/>
    </row>
    <row r="482">
      <c r="A482" s="15">
        <f>IF(F482="","",CLIENT&amp;"-BBM-"&amp;PROJ&amp;"-"&amp;B482&amp;"-"&amp;C482&amp;"-"&amp;D482&amp;"-"&amp;E482&amp;"-"&amp;TEXT(F482,"0000"))</f>
        <v/>
      </c>
      <c r="B482" s="16" t="n"/>
      <c r="C482" s="16" t="n"/>
      <c r="D482" s="16" t="n"/>
      <c r="E482" s="16" t="n"/>
      <c r="F482" s="16" t="n"/>
      <c r="G482" s="16" t="n"/>
      <c r="H482" s="16" t="n"/>
      <c r="I482" s="16" t="n"/>
      <c r="J482" s="16" t="n"/>
      <c r="K482" s="16" t="n"/>
      <c r="L482" s="17">
        <f>IF(A482="","",IFERROR(1/(1/_xlfn.MAXIFS('Transmittal log'!$D$6:$D$505,'Transmittal log'!$G$6:$G$505,A482)),""))</f>
        <v/>
      </c>
      <c r="M482" s="18">
        <f>IF(A482="","",IFERROR(1/(1/_xlfn.MAXIFS('Transmittal log'!$H$6:$H$505,'Transmittal log'!$G$6:$G$505,A482)),""))</f>
        <v/>
      </c>
      <c r="N482" s="15">
        <f>IF(A482="","",COUNTIF('Transmittal log'!$G$6:$G$505,A482))</f>
        <v/>
      </c>
      <c r="O482" s="16" t="n"/>
      <c r="P482" s="16" t="n"/>
    </row>
    <row r="483">
      <c r="A483" s="15">
        <f>IF(F483="","",CLIENT&amp;"-BBM-"&amp;PROJ&amp;"-"&amp;B483&amp;"-"&amp;C483&amp;"-"&amp;D483&amp;"-"&amp;E483&amp;"-"&amp;TEXT(F483,"0000"))</f>
        <v/>
      </c>
      <c r="B483" s="16" t="n"/>
      <c r="C483" s="16" t="n"/>
      <c r="D483" s="16" t="n"/>
      <c r="E483" s="16" t="n"/>
      <c r="F483" s="16" t="n"/>
      <c r="G483" s="16" t="n"/>
      <c r="H483" s="16" t="n"/>
      <c r="I483" s="16" t="n"/>
      <c r="J483" s="16" t="n"/>
      <c r="K483" s="16" t="n"/>
      <c r="L483" s="17">
        <f>IF(A483="","",IFERROR(1/(1/_xlfn.MAXIFS('Transmittal log'!$D$6:$D$505,'Transmittal log'!$G$6:$G$505,A483)),""))</f>
        <v/>
      </c>
      <c r="M483" s="18">
        <f>IF(A483="","",IFERROR(1/(1/_xlfn.MAXIFS('Transmittal log'!$H$6:$H$505,'Transmittal log'!$G$6:$G$505,A483)),""))</f>
        <v/>
      </c>
      <c r="N483" s="15">
        <f>IF(A483="","",COUNTIF('Transmittal log'!$G$6:$G$505,A483))</f>
        <v/>
      </c>
      <c r="O483" s="16" t="n"/>
      <c r="P483" s="16" t="n"/>
    </row>
    <row r="484">
      <c r="A484" s="15">
        <f>IF(F484="","",CLIENT&amp;"-BBM-"&amp;PROJ&amp;"-"&amp;B484&amp;"-"&amp;C484&amp;"-"&amp;D484&amp;"-"&amp;E484&amp;"-"&amp;TEXT(F484,"0000"))</f>
        <v/>
      </c>
      <c r="B484" s="16" t="n"/>
      <c r="C484" s="16" t="n"/>
      <c r="D484" s="16" t="n"/>
      <c r="E484" s="16" t="n"/>
      <c r="F484" s="16" t="n"/>
      <c r="G484" s="16" t="n"/>
      <c r="H484" s="16" t="n"/>
      <c r="I484" s="16" t="n"/>
      <c r="J484" s="16" t="n"/>
      <c r="K484" s="16" t="n"/>
      <c r="L484" s="17">
        <f>IF(A484="","",IFERROR(1/(1/_xlfn.MAXIFS('Transmittal log'!$D$6:$D$505,'Transmittal log'!$G$6:$G$505,A484)),""))</f>
        <v/>
      </c>
      <c r="M484" s="18">
        <f>IF(A484="","",IFERROR(1/(1/_xlfn.MAXIFS('Transmittal log'!$H$6:$H$505,'Transmittal log'!$G$6:$G$505,A484)),""))</f>
        <v/>
      </c>
      <c r="N484" s="15">
        <f>IF(A484="","",COUNTIF('Transmittal log'!$G$6:$G$505,A484))</f>
        <v/>
      </c>
      <c r="O484" s="16" t="n"/>
      <c r="P484" s="16" t="n"/>
    </row>
    <row r="485">
      <c r="A485" s="15">
        <f>IF(F485="","",CLIENT&amp;"-BBM-"&amp;PROJ&amp;"-"&amp;B485&amp;"-"&amp;C485&amp;"-"&amp;D485&amp;"-"&amp;E485&amp;"-"&amp;TEXT(F485,"0000"))</f>
        <v/>
      </c>
      <c r="B485" s="16" t="n"/>
      <c r="C485" s="16" t="n"/>
      <c r="D485" s="16" t="n"/>
      <c r="E485" s="16" t="n"/>
      <c r="F485" s="16" t="n"/>
      <c r="G485" s="16" t="n"/>
      <c r="H485" s="16" t="n"/>
      <c r="I485" s="16" t="n"/>
      <c r="J485" s="16" t="n"/>
      <c r="K485" s="16" t="n"/>
      <c r="L485" s="17">
        <f>IF(A485="","",IFERROR(1/(1/_xlfn.MAXIFS('Transmittal log'!$D$6:$D$505,'Transmittal log'!$G$6:$G$505,A485)),""))</f>
        <v/>
      </c>
      <c r="M485" s="18">
        <f>IF(A485="","",IFERROR(1/(1/_xlfn.MAXIFS('Transmittal log'!$H$6:$H$505,'Transmittal log'!$G$6:$G$505,A485)),""))</f>
        <v/>
      </c>
      <c r="N485" s="15">
        <f>IF(A485="","",COUNTIF('Transmittal log'!$G$6:$G$505,A485))</f>
        <v/>
      </c>
      <c r="O485" s="16" t="n"/>
      <c r="P485" s="16" t="n"/>
    </row>
    <row r="486">
      <c r="A486" s="15">
        <f>IF(F486="","",CLIENT&amp;"-BBM-"&amp;PROJ&amp;"-"&amp;B486&amp;"-"&amp;C486&amp;"-"&amp;D486&amp;"-"&amp;E486&amp;"-"&amp;TEXT(F486,"0000"))</f>
        <v/>
      </c>
      <c r="B486" s="16" t="n"/>
      <c r="C486" s="16" t="n"/>
      <c r="D486" s="16" t="n"/>
      <c r="E486" s="16" t="n"/>
      <c r="F486" s="16" t="n"/>
      <c r="G486" s="16" t="n"/>
      <c r="H486" s="16" t="n"/>
      <c r="I486" s="16" t="n"/>
      <c r="J486" s="16" t="n"/>
      <c r="K486" s="16" t="n"/>
      <c r="L486" s="17">
        <f>IF(A486="","",IFERROR(1/(1/_xlfn.MAXIFS('Transmittal log'!$D$6:$D$505,'Transmittal log'!$G$6:$G$505,A486)),""))</f>
        <v/>
      </c>
      <c r="M486" s="18">
        <f>IF(A486="","",IFERROR(1/(1/_xlfn.MAXIFS('Transmittal log'!$H$6:$H$505,'Transmittal log'!$G$6:$G$505,A486)),""))</f>
        <v/>
      </c>
      <c r="N486" s="15">
        <f>IF(A486="","",COUNTIF('Transmittal log'!$G$6:$G$505,A486))</f>
        <v/>
      </c>
      <c r="O486" s="16" t="n"/>
      <c r="P486" s="16" t="n"/>
    </row>
    <row r="487">
      <c r="A487" s="15">
        <f>IF(F487="","",CLIENT&amp;"-BBM-"&amp;PROJ&amp;"-"&amp;B487&amp;"-"&amp;C487&amp;"-"&amp;D487&amp;"-"&amp;E487&amp;"-"&amp;TEXT(F487,"0000"))</f>
        <v/>
      </c>
      <c r="B487" s="16" t="n"/>
      <c r="C487" s="16" t="n"/>
      <c r="D487" s="16" t="n"/>
      <c r="E487" s="16" t="n"/>
      <c r="F487" s="16" t="n"/>
      <c r="G487" s="16" t="n"/>
      <c r="H487" s="16" t="n"/>
      <c r="I487" s="16" t="n"/>
      <c r="J487" s="16" t="n"/>
      <c r="K487" s="16" t="n"/>
      <c r="L487" s="17">
        <f>IF(A487="","",IFERROR(1/(1/_xlfn.MAXIFS('Transmittal log'!$D$6:$D$505,'Transmittal log'!$G$6:$G$505,A487)),""))</f>
        <v/>
      </c>
      <c r="M487" s="18">
        <f>IF(A487="","",IFERROR(1/(1/_xlfn.MAXIFS('Transmittal log'!$H$6:$H$505,'Transmittal log'!$G$6:$G$505,A487)),""))</f>
        <v/>
      </c>
      <c r="N487" s="15">
        <f>IF(A487="","",COUNTIF('Transmittal log'!$G$6:$G$505,A487))</f>
        <v/>
      </c>
      <c r="O487" s="16" t="n"/>
      <c r="P487" s="16" t="n"/>
    </row>
    <row r="488">
      <c r="A488" s="15">
        <f>IF(F488="","",CLIENT&amp;"-BBM-"&amp;PROJ&amp;"-"&amp;B488&amp;"-"&amp;C488&amp;"-"&amp;D488&amp;"-"&amp;E488&amp;"-"&amp;TEXT(F488,"0000"))</f>
        <v/>
      </c>
      <c r="B488" s="16" t="n"/>
      <c r="C488" s="16" t="n"/>
      <c r="D488" s="16" t="n"/>
      <c r="E488" s="16" t="n"/>
      <c r="F488" s="16" t="n"/>
      <c r="G488" s="16" t="n"/>
      <c r="H488" s="16" t="n"/>
      <c r="I488" s="16" t="n"/>
      <c r="J488" s="16" t="n"/>
      <c r="K488" s="16" t="n"/>
      <c r="L488" s="17">
        <f>IF(A488="","",IFERROR(1/(1/_xlfn.MAXIFS('Transmittal log'!$D$6:$D$505,'Transmittal log'!$G$6:$G$505,A488)),""))</f>
        <v/>
      </c>
      <c r="M488" s="18">
        <f>IF(A488="","",IFERROR(1/(1/_xlfn.MAXIFS('Transmittal log'!$H$6:$H$505,'Transmittal log'!$G$6:$G$505,A488)),""))</f>
        <v/>
      </c>
      <c r="N488" s="15">
        <f>IF(A488="","",COUNTIF('Transmittal log'!$G$6:$G$505,A488))</f>
        <v/>
      </c>
      <c r="O488" s="16" t="n"/>
      <c r="P488" s="16" t="n"/>
    </row>
    <row r="489">
      <c r="A489" s="15">
        <f>IF(F489="","",CLIENT&amp;"-BBM-"&amp;PROJ&amp;"-"&amp;B489&amp;"-"&amp;C489&amp;"-"&amp;D489&amp;"-"&amp;E489&amp;"-"&amp;TEXT(F489,"0000"))</f>
        <v/>
      </c>
      <c r="B489" s="16" t="n"/>
      <c r="C489" s="16" t="n"/>
      <c r="D489" s="16" t="n"/>
      <c r="E489" s="16" t="n"/>
      <c r="F489" s="16" t="n"/>
      <c r="G489" s="16" t="n"/>
      <c r="H489" s="16" t="n"/>
      <c r="I489" s="16" t="n"/>
      <c r="J489" s="16" t="n"/>
      <c r="K489" s="16" t="n"/>
      <c r="L489" s="17">
        <f>IF(A489="","",IFERROR(1/(1/_xlfn.MAXIFS('Transmittal log'!$D$6:$D$505,'Transmittal log'!$G$6:$G$505,A489)),""))</f>
        <v/>
      </c>
      <c r="M489" s="18">
        <f>IF(A489="","",IFERROR(1/(1/_xlfn.MAXIFS('Transmittal log'!$H$6:$H$505,'Transmittal log'!$G$6:$G$505,A489)),""))</f>
        <v/>
      </c>
      <c r="N489" s="15">
        <f>IF(A489="","",COUNTIF('Transmittal log'!$G$6:$G$505,A489))</f>
        <v/>
      </c>
      <c r="O489" s="16" t="n"/>
      <c r="P489" s="16" t="n"/>
    </row>
    <row r="490">
      <c r="A490" s="15">
        <f>IF(F490="","",CLIENT&amp;"-BBM-"&amp;PROJ&amp;"-"&amp;B490&amp;"-"&amp;C490&amp;"-"&amp;D490&amp;"-"&amp;E490&amp;"-"&amp;TEXT(F490,"0000"))</f>
        <v/>
      </c>
      <c r="B490" s="16" t="n"/>
      <c r="C490" s="16" t="n"/>
      <c r="D490" s="16" t="n"/>
      <c r="E490" s="16" t="n"/>
      <c r="F490" s="16" t="n"/>
      <c r="G490" s="16" t="n"/>
      <c r="H490" s="16" t="n"/>
      <c r="I490" s="16" t="n"/>
      <c r="J490" s="16" t="n"/>
      <c r="K490" s="16" t="n"/>
      <c r="L490" s="17">
        <f>IF(A490="","",IFERROR(1/(1/_xlfn.MAXIFS('Transmittal log'!$D$6:$D$505,'Transmittal log'!$G$6:$G$505,A490)),""))</f>
        <v/>
      </c>
      <c r="M490" s="18">
        <f>IF(A490="","",IFERROR(1/(1/_xlfn.MAXIFS('Transmittal log'!$H$6:$H$505,'Transmittal log'!$G$6:$G$505,A490)),""))</f>
        <v/>
      </c>
      <c r="N490" s="15">
        <f>IF(A490="","",COUNTIF('Transmittal log'!$G$6:$G$505,A490))</f>
        <v/>
      </c>
      <c r="O490" s="16" t="n"/>
      <c r="P490" s="16" t="n"/>
    </row>
    <row r="491">
      <c r="A491" s="15">
        <f>IF(F491="","",CLIENT&amp;"-BBM-"&amp;PROJ&amp;"-"&amp;B491&amp;"-"&amp;C491&amp;"-"&amp;D491&amp;"-"&amp;E491&amp;"-"&amp;TEXT(F491,"0000"))</f>
        <v/>
      </c>
      <c r="B491" s="16" t="n"/>
      <c r="C491" s="16" t="n"/>
      <c r="D491" s="16" t="n"/>
      <c r="E491" s="16" t="n"/>
      <c r="F491" s="16" t="n"/>
      <c r="G491" s="16" t="n"/>
      <c r="H491" s="16" t="n"/>
      <c r="I491" s="16" t="n"/>
      <c r="J491" s="16" t="n"/>
      <c r="K491" s="16" t="n"/>
      <c r="L491" s="17">
        <f>IF(A491="","",IFERROR(1/(1/_xlfn.MAXIFS('Transmittal log'!$D$6:$D$505,'Transmittal log'!$G$6:$G$505,A491)),""))</f>
        <v/>
      </c>
      <c r="M491" s="18">
        <f>IF(A491="","",IFERROR(1/(1/_xlfn.MAXIFS('Transmittal log'!$H$6:$H$505,'Transmittal log'!$G$6:$G$505,A491)),""))</f>
        <v/>
      </c>
      <c r="N491" s="15">
        <f>IF(A491="","",COUNTIF('Transmittal log'!$G$6:$G$505,A491))</f>
        <v/>
      </c>
      <c r="O491" s="16" t="n"/>
      <c r="P491" s="16" t="n"/>
    </row>
    <row r="492">
      <c r="A492" s="15">
        <f>IF(F492="","",CLIENT&amp;"-BBM-"&amp;PROJ&amp;"-"&amp;B492&amp;"-"&amp;C492&amp;"-"&amp;D492&amp;"-"&amp;E492&amp;"-"&amp;TEXT(F492,"0000"))</f>
        <v/>
      </c>
      <c r="B492" s="16" t="n"/>
      <c r="C492" s="16" t="n"/>
      <c r="D492" s="16" t="n"/>
      <c r="E492" s="16" t="n"/>
      <c r="F492" s="16" t="n"/>
      <c r="G492" s="16" t="n"/>
      <c r="H492" s="16" t="n"/>
      <c r="I492" s="16" t="n"/>
      <c r="J492" s="16" t="n"/>
      <c r="K492" s="16" t="n"/>
      <c r="L492" s="17">
        <f>IF(A492="","",IFERROR(1/(1/_xlfn.MAXIFS('Transmittal log'!$D$6:$D$505,'Transmittal log'!$G$6:$G$505,A492)),""))</f>
        <v/>
      </c>
      <c r="M492" s="18">
        <f>IF(A492="","",IFERROR(1/(1/_xlfn.MAXIFS('Transmittal log'!$H$6:$H$505,'Transmittal log'!$G$6:$G$505,A492)),""))</f>
        <v/>
      </c>
      <c r="N492" s="15">
        <f>IF(A492="","",COUNTIF('Transmittal log'!$G$6:$G$505,A492))</f>
        <v/>
      </c>
      <c r="O492" s="16" t="n"/>
      <c r="P492" s="16" t="n"/>
    </row>
    <row r="493">
      <c r="A493" s="15">
        <f>IF(F493="","",CLIENT&amp;"-BBM-"&amp;PROJ&amp;"-"&amp;B493&amp;"-"&amp;C493&amp;"-"&amp;D493&amp;"-"&amp;E493&amp;"-"&amp;TEXT(F493,"0000"))</f>
        <v/>
      </c>
      <c r="B493" s="16" t="n"/>
      <c r="C493" s="16" t="n"/>
      <c r="D493" s="16" t="n"/>
      <c r="E493" s="16" t="n"/>
      <c r="F493" s="16" t="n"/>
      <c r="G493" s="16" t="n"/>
      <c r="H493" s="16" t="n"/>
      <c r="I493" s="16" t="n"/>
      <c r="J493" s="16" t="n"/>
      <c r="K493" s="16" t="n"/>
      <c r="L493" s="17">
        <f>IF(A493="","",IFERROR(1/(1/_xlfn.MAXIFS('Transmittal log'!$D$6:$D$505,'Transmittal log'!$G$6:$G$505,A493)),""))</f>
        <v/>
      </c>
      <c r="M493" s="18">
        <f>IF(A493="","",IFERROR(1/(1/_xlfn.MAXIFS('Transmittal log'!$H$6:$H$505,'Transmittal log'!$G$6:$G$505,A493)),""))</f>
        <v/>
      </c>
      <c r="N493" s="15">
        <f>IF(A493="","",COUNTIF('Transmittal log'!$G$6:$G$505,A493))</f>
        <v/>
      </c>
      <c r="O493" s="16" t="n"/>
      <c r="P493" s="16" t="n"/>
    </row>
    <row r="494">
      <c r="A494" s="15">
        <f>IF(F494="","",CLIENT&amp;"-BBM-"&amp;PROJ&amp;"-"&amp;B494&amp;"-"&amp;C494&amp;"-"&amp;D494&amp;"-"&amp;E494&amp;"-"&amp;TEXT(F494,"0000"))</f>
        <v/>
      </c>
      <c r="B494" s="16" t="n"/>
      <c r="C494" s="16" t="n"/>
      <c r="D494" s="16" t="n"/>
      <c r="E494" s="16" t="n"/>
      <c r="F494" s="16" t="n"/>
      <c r="G494" s="16" t="n"/>
      <c r="H494" s="16" t="n"/>
      <c r="I494" s="16" t="n"/>
      <c r="J494" s="16" t="n"/>
      <c r="K494" s="16" t="n"/>
      <c r="L494" s="17">
        <f>IF(A494="","",IFERROR(1/(1/_xlfn.MAXIFS('Transmittal log'!$D$6:$D$505,'Transmittal log'!$G$6:$G$505,A494)),""))</f>
        <v/>
      </c>
      <c r="M494" s="18">
        <f>IF(A494="","",IFERROR(1/(1/_xlfn.MAXIFS('Transmittal log'!$H$6:$H$505,'Transmittal log'!$G$6:$G$505,A494)),""))</f>
        <v/>
      </c>
      <c r="N494" s="15">
        <f>IF(A494="","",COUNTIF('Transmittal log'!$G$6:$G$505,A494))</f>
        <v/>
      </c>
      <c r="O494" s="16" t="n"/>
      <c r="P494" s="16" t="n"/>
    </row>
    <row r="495">
      <c r="A495" s="15">
        <f>IF(F495="","",CLIENT&amp;"-BBM-"&amp;PROJ&amp;"-"&amp;B495&amp;"-"&amp;C495&amp;"-"&amp;D495&amp;"-"&amp;E495&amp;"-"&amp;TEXT(F495,"0000"))</f>
        <v/>
      </c>
      <c r="B495" s="16" t="n"/>
      <c r="C495" s="16" t="n"/>
      <c r="D495" s="16" t="n"/>
      <c r="E495" s="16" t="n"/>
      <c r="F495" s="16" t="n"/>
      <c r="G495" s="16" t="n"/>
      <c r="H495" s="16" t="n"/>
      <c r="I495" s="16" t="n"/>
      <c r="J495" s="16" t="n"/>
      <c r="K495" s="16" t="n"/>
      <c r="L495" s="17">
        <f>IF(A495="","",IFERROR(1/(1/_xlfn.MAXIFS('Transmittal log'!$D$6:$D$505,'Transmittal log'!$G$6:$G$505,A495)),""))</f>
        <v/>
      </c>
      <c r="M495" s="18">
        <f>IF(A495="","",IFERROR(1/(1/_xlfn.MAXIFS('Transmittal log'!$H$6:$H$505,'Transmittal log'!$G$6:$G$505,A495)),""))</f>
        <v/>
      </c>
      <c r="N495" s="15">
        <f>IF(A495="","",COUNTIF('Transmittal log'!$G$6:$G$505,A495))</f>
        <v/>
      </c>
      <c r="O495" s="16" t="n"/>
      <c r="P495" s="16" t="n"/>
    </row>
    <row r="496">
      <c r="A496" s="15">
        <f>IF(F496="","",CLIENT&amp;"-BBM-"&amp;PROJ&amp;"-"&amp;B496&amp;"-"&amp;C496&amp;"-"&amp;D496&amp;"-"&amp;E496&amp;"-"&amp;TEXT(F496,"0000"))</f>
        <v/>
      </c>
      <c r="B496" s="16" t="n"/>
      <c r="C496" s="16" t="n"/>
      <c r="D496" s="16" t="n"/>
      <c r="E496" s="16" t="n"/>
      <c r="F496" s="16" t="n"/>
      <c r="G496" s="16" t="n"/>
      <c r="H496" s="16" t="n"/>
      <c r="I496" s="16" t="n"/>
      <c r="J496" s="16" t="n"/>
      <c r="K496" s="16" t="n"/>
      <c r="L496" s="17">
        <f>IF(A496="","",IFERROR(1/(1/_xlfn.MAXIFS('Transmittal log'!$D$6:$D$505,'Transmittal log'!$G$6:$G$505,A496)),""))</f>
        <v/>
      </c>
      <c r="M496" s="18">
        <f>IF(A496="","",IFERROR(1/(1/_xlfn.MAXIFS('Transmittal log'!$H$6:$H$505,'Transmittal log'!$G$6:$G$505,A496)),""))</f>
        <v/>
      </c>
      <c r="N496" s="15">
        <f>IF(A496="","",COUNTIF('Transmittal log'!$G$6:$G$505,A496))</f>
        <v/>
      </c>
      <c r="O496" s="16" t="n"/>
      <c r="P496" s="16" t="n"/>
    </row>
    <row r="497">
      <c r="A497" s="15">
        <f>IF(F497="","",CLIENT&amp;"-BBM-"&amp;PROJ&amp;"-"&amp;B497&amp;"-"&amp;C497&amp;"-"&amp;D497&amp;"-"&amp;E497&amp;"-"&amp;TEXT(F497,"0000"))</f>
        <v/>
      </c>
      <c r="B497" s="16" t="n"/>
      <c r="C497" s="16" t="n"/>
      <c r="D497" s="16" t="n"/>
      <c r="E497" s="16" t="n"/>
      <c r="F497" s="16" t="n"/>
      <c r="G497" s="16" t="n"/>
      <c r="H497" s="16" t="n"/>
      <c r="I497" s="16" t="n"/>
      <c r="J497" s="16" t="n"/>
      <c r="K497" s="16" t="n"/>
      <c r="L497" s="17">
        <f>IF(A497="","",IFERROR(1/(1/_xlfn.MAXIFS('Transmittal log'!$D$6:$D$505,'Transmittal log'!$G$6:$G$505,A497)),""))</f>
        <v/>
      </c>
      <c r="M497" s="18">
        <f>IF(A497="","",IFERROR(1/(1/_xlfn.MAXIFS('Transmittal log'!$H$6:$H$505,'Transmittal log'!$G$6:$G$505,A497)),""))</f>
        <v/>
      </c>
      <c r="N497" s="15">
        <f>IF(A497="","",COUNTIF('Transmittal log'!$G$6:$G$505,A497))</f>
        <v/>
      </c>
      <c r="O497" s="16" t="n"/>
      <c r="P497" s="16" t="n"/>
    </row>
    <row r="498">
      <c r="A498" s="15">
        <f>IF(F498="","",CLIENT&amp;"-BBM-"&amp;PROJ&amp;"-"&amp;B498&amp;"-"&amp;C498&amp;"-"&amp;D498&amp;"-"&amp;E498&amp;"-"&amp;TEXT(F498,"0000"))</f>
        <v/>
      </c>
      <c r="B498" s="16" t="n"/>
      <c r="C498" s="16" t="n"/>
      <c r="D498" s="16" t="n"/>
      <c r="E498" s="16" t="n"/>
      <c r="F498" s="16" t="n"/>
      <c r="G498" s="16" t="n"/>
      <c r="H498" s="16" t="n"/>
      <c r="I498" s="16" t="n"/>
      <c r="J498" s="16" t="n"/>
      <c r="K498" s="16" t="n"/>
      <c r="L498" s="17">
        <f>IF(A498="","",IFERROR(1/(1/_xlfn.MAXIFS('Transmittal log'!$D$6:$D$505,'Transmittal log'!$G$6:$G$505,A498)),""))</f>
        <v/>
      </c>
      <c r="M498" s="18">
        <f>IF(A498="","",IFERROR(1/(1/_xlfn.MAXIFS('Transmittal log'!$H$6:$H$505,'Transmittal log'!$G$6:$G$505,A498)),""))</f>
        <v/>
      </c>
      <c r="N498" s="15">
        <f>IF(A498="","",COUNTIF('Transmittal log'!$G$6:$G$505,A498))</f>
        <v/>
      </c>
      <c r="O498" s="16" t="n"/>
      <c r="P498" s="16" t="n"/>
    </row>
    <row r="499">
      <c r="A499" s="15">
        <f>IF(F499="","",CLIENT&amp;"-BBM-"&amp;PROJ&amp;"-"&amp;B499&amp;"-"&amp;C499&amp;"-"&amp;D499&amp;"-"&amp;E499&amp;"-"&amp;TEXT(F499,"0000"))</f>
        <v/>
      </c>
      <c r="B499" s="16" t="n"/>
      <c r="C499" s="16" t="n"/>
      <c r="D499" s="16" t="n"/>
      <c r="E499" s="16" t="n"/>
      <c r="F499" s="16" t="n"/>
      <c r="G499" s="16" t="n"/>
      <c r="H499" s="16" t="n"/>
      <c r="I499" s="16" t="n"/>
      <c r="J499" s="16" t="n"/>
      <c r="K499" s="16" t="n"/>
      <c r="L499" s="17">
        <f>IF(A499="","",IFERROR(1/(1/_xlfn.MAXIFS('Transmittal log'!$D$6:$D$505,'Transmittal log'!$G$6:$G$505,A499)),""))</f>
        <v/>
      </c>
      <c r="M499" s="18">
        <f>IF(A499="","",IFERROR(1/(1/_xlfn.MAXIFS('Transmittal log'!$H$6:$H$505,'Transmittal log'!$G$6:$G$505,A499)),""))</f>
        <v/>
      </c>
      <c r="N499" s="15">
        <f>IF(A499="","",COUNTIF('Transmittal log'!$G$6:$G$505,A499))</f>
        <v/>
      </c>
      <c r="O499" s="16" t="n"/>
      <c r="P499" s="16" t="n"/>
    </row>
    <row r="500">
      <c r="A500" s="15">
        <f>IF(F500="","",CLIENT&amp;"-BBM-"&amp;PROJ&amp;"-"&amp;B500&amp;"-"&amp;C500&amp;"-"&amp;D500&amp;"-"&amp;E500&amp;"-"&amp;TEXT(F500,"0000"))</f>
        <v/>
      </c>
      <c r="B500" s="16" t="n"/>
      <c r="C500" s="16" t="n"/>
      <c r="D500" s="16" t="n"/>
      <c r="E500" s="16" t="n"/>
      <c r="F500" s="16" t="n"/>
      <c r="G500" s="16" t="n"/>
      <c r="H500" s="16" t="n"/>
      <c r="I500" s="16" t="n"/>
      <c r="J500" s="16" t="n"/>
      <c r="K500" s="16" t="n"/>
      <c r="L500" s="17">
        <f>IF(A500="","",IFERROR(1/(1/_xlfn.MAXIFS('Transmittal log'!$D$6:$D$505,'Transmittal log'!$G$6:$G$505,A500)),""))</f>
        <v/>
      </c>
      <c r="M500" s="18">
        <f>IF(A500="","",IFERROR(1/(1/_xlfn.MAXIFS('Transmittal log'!$H$6:$H$505,'Transmittal log'!$G$6:$G$505,A500)),""))</f>
        <v/>
      </c>
      <c r="N500" s="15">
        <f>IF(A500="","",COUNTIF('Transmittal log'!$G$6:$G$505,A500))</f>
        <v/>
      </c>
      <c r="O500" s="16" t="n"/>
      <c r="P500" s="16" t="n"/>
    </row>
    <row r="501">
      <c r="A501" s="15">
        <f>IF(F501="","",CLIENT&amp;"-BBM-"&amp;PROJ&amp;"-"&amp;B501&amp;"-"&amp;C501&amp;"-"&amp;D501&amp;"-"&amp;E501&amp;"-"&amp;TEXT(F501,"0000"))</f>
        <v/>
      </c>
      <c r="B501" s="16" t="n"/>
      <c r="C501" s="16" t="n"/>
      <c r="D501" s="16" t="n"/>
      <c r="E501" s="16" t="n"/>
      <c r="F501" s="16" t="n"/>
      <c r="G501" s="16" t="n"/>
      <c r="H501" s="16" t="n"/>
      <c r="I501" s="16" t="n"/>
      <c r="J501" s="16" t="n"/>
      <c r="K501" s="16" t="n"/>
      <c r="L501" s="17">
        <f>IF(A501="","",IFERROR(1/(1/_xlfn.MAXIFS('Transmittal log'!$D$6:$D$505,'Transmittal log'!$G$6:$G$505,A501)),""))</f>
        <v/>
      </c>
      <c r="M501" s="18">
        <f>IF(A501="","",IFERROR(1/(1/_xlfn.MAXIFS('Transmittal log'!$H$6:$H$505,'Transmittal log'!$G$6:$G$505,A501)),""))</f>
        <v/>
      </c>
      <c r="N501" s="15">
        <f>IF(A501="","",COUNTIF('Transmittal log'!$G$6:$G$505,A501))</f>
        <v/>
      </c>
      <c r="O501" s="16" t="n"/>
      <c r="P501" s="16" t="n"/>
    </row>
    <row r="502">
      <c r="A502" s="15">
        <f>IF(F502="","",CLIENT&amp;"-BBM-"&amp;PROJ&amp;"-"&amp;B502&amp;"-"&amp;C502&amp;"-"&amp;D502&amp;"-"&amp;E502&amp;"-"&amp;TEXT(F502,"0000"))</f>
        <v/>
      </c>
      <c r="B502" s="16" t="n"/>
      <c r="C502" s="16" t="n"/>
      <c r="D502" s="16" t="n"/>
      <c r="E502" s="16" t="n"/>
      <c r="F502" s="16" t="n"/>
      <c r="G502" s="16" t="n"/>
      <c r="H502" s="16" t="n"/>
      <c r="I502" s="16" t="n"/>
      <c r="J502" s="16" t="n"/>
      <c r="K502" s="16" t="n"/>
      <c r="L502" s="17">
        <f>IF(A502="","",IFERROR(1/(1/_xlfn.MAXIFS('Transmittal log'!$D$6:$D$505,'Transmittal log'!$G$6:$G$505,A502)),""))</f>
        <v/>
      </c>
      <c r="M502" s="18">
        <f>IF(A502="","",IFERROR(1/(1/_xlfn.MAXIFS('Transmittal log'!$H$6:$H$505,'Transmittal log'!$G$6:$G$505,A502)),""))</f>
        <v/>
      </c>
      <c r="N502" s="15">
        <f>IF(A502="","",COUNTIF('Transmittal log'!$G$6:$G$505,A502))</f>
        <v/>
      </c>
      <c r="O502" s="16" t="n"/>
      <c r="P502" s="16" t="n"/>
    </row>
    <row r="503">
      <c r="A503" s="15">
        <f>IF(F503="","",CLIENT&amp;"-BBM-"&amp;PROJ&amp;"-"&amp;B503&amp;"-"&amp;C503&amp;"-"&amp;D503&amp;"-"&amp;E503&amp;"-"&amp;TEXT(F503,"0000"))</f>
        <v/>
      </c>
      <c r="B503" s="16" t="n"/>
      <c r="C503" s="16" t="n"/>
      <c r="D503" s="16" t="n"/>
      <c r="E503" s="16" t="n"/>
      <c r="F503" s="16" t="n"/>
      <c r="G503" s="16" t="n"/>
      <c r="H503" s="16" t="n"/>
      <c r="I503" s="16" t="n"/>
      <c r="J503" s="16" t="n"/>
      <c r="K503" s="16" t="n"/>
      <c r="L503" s="17">
        <f>IF(A503="","",IFERROR(1/(1/_xlfn.MAXIFS('Transmittal log'!$D$6:$D$505,'Transmittal log'!$G$6:$G$505,A503)),""))</f>
        <v/>
      </c>
      <c r="M503" s="18">
        <f>IF(A503="","",IFERROR(1/(1/_xlfn.MAXIFS('Transmittal log'!$H$6:$H$505,'Transmittal log'!$G$6:$G$505,A503)),""))</f>
        <v/>
      </c>
      <c r="N503" s="15">
        <f>IF(A503="","",COUNTIF('Transmittal log'!$G$6:$G$505,A503))</f>
        <v/>
      </c>
      <c r="O503" s="16" t="n"/>
      <c r="P503" s="16" t="n"/>
    </row>
    <row r="504">
      <c r="A504" s="15">
        <f>IF(F504="","",CLIENT&amp;"-BBM-"&amp;PROJ&amp;"-"&amp;B504&amp;"-"&amp;C504&amp;"-"&amp;D504&amp;"-"&amp;E504&amp;"-"&amp;TEXT(F504,"0000"))</f>
        <v/>
      </c>
      <c r="B504" s="16" t="n"/>
      <c r="C504" s="16" t="n"/>
      <c r="D504" s="16" t="n"/>
      <c r="E504" s="16" t="n"/>
      <c r="F504" s="16" t="n"/>
      <c r="G504" s="16" t="n"/>
      <c r="H504" s="16" t="n"/>
      <c r="I504" s="16" t="n"/>
      <c r="J504" s="16" t="n"/>
      <c r="K504" s="16" t="n"/>
      <c r="L504" s="17">
        <f>IF(A504="","",IFERROR(1/(1/_xlfn.MAXIFS('Transmittal log'!$D$6:$D$505,'Transmittal log'!$G$6:$G$505,A504)),""))</f>
        <v/>
      </c>
      <c r="M504" s="18">
        <f>IF(A504="","",IFERROR(1/(1/_xlfn.MAXIFS('Transmittal log'!$H$6:$H$505,'Transmittal log'!$G$6:$G$505,A504)),""))</f>
        <v/>
      </c>
      <c r="N504" s="15">
        <f>IF(A504="","",COUNTIF('Transmittal log'!$G$6:$G$505,A504))</f>
        <v/>
      </c>
      <c r="O504" s="16" t="n"/>
      <c r="P504" s="16" t="n"/>
    </row>
    <row r="505">
      <c r="A505" s="15">
        <f>IF(F505="","",CLIENT&amp;"-BBM-"&amp;PROJ&amp;"-"&amp;B505&amp;"-"&amp;C505&amp;"-"&amp;D505&amp;"-"&amp;E505&amp;"-"&amp;TEXT(F505,"0000"))</f>
        <v/>
      </c>
      <c r="B505" s="16" t="n"/>
      <c r="C505" s="16" t="n"/>
      <c r="D505" s="16" t="n"/>
      <c r="E505" s="16" t="n"/>
      <c r="F505" s="16" t="n"/>
      <c r="G505" s="16" t="n"/>
      <c r="H505" s="16" t="n"/>
      <c r="I505" s="16" t="n"/>
      <c r="J505" s="16" t="n"/>
      <c r="K505" s="16" t="n"/>
      <c r="L505" s="17">
        <f>IF(A505="","",IFERROR(1/(1/_xlfn.MAXIFS('Transmittal log'!$D$6:$D$505,'Transmittal log'!$G$6:$G$505,A505)),""))</f>
        <v/>
      </c>
      <c r="M505" s="18">
        <f>IF(A505="","",IFERROR(1/(1/_xlfn.MAXIFS('Transmittal log'!$H$6:$H$505,'Transmittal log'!$G$6:$G$505,A505)),""))</f>
        <v/>
      </c>
      <c r="N505" s="15">
        <f>IF(A505="","",COUNTIF('Transmittal log'!$G$6:$G$505,A505))</f>
        <v/>
      </c>
      <c r="O505" s="16" t="n"/>
      <c r="P505" s="16" t="n"/>
    </row>
  </sheetData>
  <autoFilter ref="A5:P505"/>
  <dataValidations count="4">
    <dataValidation sqref="E6:E505" showDropDown="0" showInputMessage="0" showErrorMessage="1" allowBlank="1" errorTitle="ROLE" error="Choose a value from the list." type="list">
      <formula1>=L_ROLE</formula1>
    </dataValidation>
    <dataValidation sqref="F6:F505" showDropDown="0" showInputMessage="0" showErrorMessage="1" allowBlank="1" errorTitle="NUMBER" error="Enter a number." type="decimal" operator="greaterThanOrEqual">
      <formula1>0</formula1>
    </dataValidation>
    <dataValidation sqref="K6:K505" showDropDown="0" showInputMessage="0" showErrorMessage="1" allowBlank="1" errorTitle="Stage" error="Choose a value from the list." type="list">
      <formula1>=L_STAGE</formula1>
    </dataValidation>
    <dataValidation sqref="O6:O505" showDropDown="0" showInputMessage="0" showErrorMessage="1" allowBlank="1" errorTitle="CDE state" error="Choose a value from the list." type="list">
      <formula1>=L_CDE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R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7" customWidth="1" min="2" max="2"/>
    <col width="7" customWidth="1" min="3" max="3"/>
    <col width="11" customWidth="1" min="4" max="4"/>
    <col width="12" customWidth="1" min="5" max="5"/>
    <col width="16" customWidth="1" min="6" max="6"/>
    <col width="30" customWidth="1" min="7" max="7"/>
    <col width="6" customWidth="1" min="8" max="8"/>
    <col width="10" customWidth="1" min="9" max="9"/>
    <col width="18" customWidth="1" min="10" max="10"/>
    <col width="10" customWidth="1" min="11" max="11"/>
    <col width="12" customWidth="1" min="12" max="12"/>
    <col width="11" customWidth="1" min="13" max="13"/>
    <col width="11" customWidth="1" min="14" max="14"/>
    <col width="10" customWidth="1" min="15" max="15"/>
    <col width="9" customWidth="1" min="16" max="16"/>
    <col width="30" customWidth="1" min="17" max="17"/>
    <col width="30" customWidth="1" min="18" max="18"/>
  </cols>
  <sheetData>
    <row r="1">
      <c r="A1" s="1" t="inlineStr">
        <is>
          <t>TRK-DWG Transmittal log</t>
        </is>
      </c>
    </row>
    <row r="2">
      <c r="A2" s="2" t="inlineStr">
        <is>
          <t>Drawing register: one row per container (drawing, model, report) with its latest issue computed from the transmittal log; transmittal log: one row per container per transmittal.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Transmittal no</t>
        </is>
      </c>
      <c r="B5" s="6" t="inlineStr">
        <is>
          <t>ROLE</t>
        </is>
      </c>
      <c r="C5" s="6" t="inlineStr">
        <is>
          <t>Seq</t>
        </is>
      </c>
      <c r="D5" s="6" t="inlineStr">
        <is>
          <t>Date</t>
        </is>
      </c>
      <c r="E5" s="6" t="inlineStr">
        <is>
          <t>To</t>
        </is>
      </c>
      <c r="F5" s="6" t="inlineStr">
        <is>
          <t>Recipient</t>
        </is>
      </c>
      <c r="G5" s="6" t="inlineStr">
        <is>
          <t>Container ID</t>
        </is>
      </c>
      <c r="H5" s="6" t="inlineStr">
        <is>
          <t>Rev</t>
        </is>
      </c>
      <c r="I5" s="6" t="inlineStr">
        <is>
          <t>Suitability</t>
        </is>
      </c>
      <c r="J5" s="6" t="inlineStr">
        <is>
          <t>Purpose</t>
        </is>
      </c>
      <c r="K5" s="6" t="inlineStr">
        <is>
          <t>Format</t>
        </is>
      </c>
      <c r="L5" s="6" t="inlineStr">
        <is>
          <t>Approved by</t>
        </is>
      </c>
      <c r="M5" s="6" t="inlineStr">
        <is>
          <t>Acknowledged</t>
        </is>
      </c>
      <c r="N5" s="6" t="inlineStr">
        <is>
          <t>Due</t>
        </is>
      </c>
      <c r="O5" s="6" t="inlineStr">
        <is>
          <t>Overdue</t>
        </is>
      </c>
      <c r="P5" s="6" t="inlineStr">
        <is>
          <t>On time</t>
        </is>
      </c>
      <c r="Q5" s="6" t="inlineStr">
        <is>
          <t>Evidence (CDE link)</t>
        </is>
      </c>
      <c r="R5" s="6" t="inlineStr">
        <is>
          <t>Remarks</t>
        </is>
      </c>
    </row>
    <row r="6">
      <c r="A6" s="15">
        <f>IF(C6="","",PROJ&amp;"-TRN-"&amp;B6&amp;"-"&amp;TEXT(C6,"0000"))</f>
        <v/>
      </c>
      <c r="B6" s="16" t="n"/>
      <c r="C6" s="16" t="n"/>
      <c r="D6" s="19" t="n"/>
      <c r="E6" s="16" t="n"/>
      <c r="F6" s="16" t="n"/>
      <c r="G6" s="16" t="n"/>
      <c r="H6" s="20" t="n"/>
      <c r="I6" s="16" t="n"/>
      <c r="J6" s="16" t="n"/>
      <c r="K6" s="16" t="n"/>
      <c r="L6" s="16" t="n"/>
      <c r="M6" s="19" t="n"/>
      <c r="N6" s="17">
        <f>IF(D6="","",_xlfn.WORKDAY.INTL(D6,TA_TRN,WEEKEND,HOL))</f>
        <v/>
      </c>
      <c r="O6" s="15">
        <f>IF(OR(N6="",M6&lt;&gt;""),"",IF(DATADATE&gt;N6,"OVERDUE",""))</f>
        <v/>
      </c>
      <c r="P6" s="15">
        <f>IF(OR(M6="",N6=""),"",IF(M6&lt;=N6,"On time","Late"))</f>
        <v/>
      </c>
      <c r="Q6" s="16" t="n"/>
      <c r="R6" s="16" t="n"/>
    </row>
    <row r="7">
      <c r="A7" s="15">
        <f>IF(C7="","",PROJ&amp;"-TRN-"&amp;B7&amp;"-"&amp;TEXT(C7,"0000"))</f>
        <v/>
      </c>
      <c r="B7" s="16" t="n"/>
      <c r="C7" s="16" t="n"/>
      <c r="D7" s="19" t="n"/>
      <c r="E7" s="16" t="n"/>
      <c r="F7" s="16" t="n"/>
      <c r="G7" s="16" t="n"/>
      <c r="H7" s="20" t="n"/>
      <c r="I7" s="16" t="n"/>
      <c r="J7" s="16" t="n"/>
      <c r="K7" s="16" t="n"/>
      <c r="L7" s="16" t="n"/>
      <c r="M7" s="19" t="n"/>
      <c r="N7" s="17">
        <f>IF(D7="","",_xlfn.WORKDAY.INTL(D7,TA_TRN,WEEKEND,HOL))</f>
        <v/>
      </c>
      <c r="O7" s="15">
        <f>IF(OR(N7="",M7&lt;&gt;""),"",IF(DATADATE&gt;N7,"OVERDUE",""))</f>
        <v/>
      </c>
      <c r="P7" s="15">
        <f>IF(OR(M7="",N7=""),"",IF(M7&lt;=N7,"On time","Late"))</f>
        <v/>
      </c>
      <c r="Q7" s="16" t="n"/>
      <c r="R7" s="16" t="n"/>
    </row>
    <row r="8">
      <c r="A8" s="15">
        <f>IF(C8="","",PROJ&amp;"-TRN-"&amp;B8&amp;"-"&amp;TEXT(C8,"0000"))</f>
        <v/>
      </c>
      <c r="B8" s="16" t="n"/>
      <c r="C8" s="16" t="n"/>
      <c r="D8" s="19" t="n"/>
      <c r="E8" s="16" t="n"/>
      <c r="F8" s="16" t="n"/>
      <c r="G8" s="16" t="n"/>
      <c r="H8" s="20" t="n"/>
      <c r="I8" s="16" t="n"/>
      <c r="J8" s="16" t="n"/>
      <c r="K8" s="16" t="n"/>
      <c r="L8" s="16" t="n"/>
      <c r="M8" s="19" t="n"/>
      <c r="N8" s="17">
        <f>IF(D8="","",_xlfn.WORKDAY.INTL(D8,TA_TRN,WEEKEND,HOL))</f>
        <v/>
      </c>
      <c r="O8" s="15">
        <f>IF(OR(N8="",M8&lt;&gt;""),"",IF(DATADATE&gt;N8,"OVERDUE",""))</f>
        <v/>
      </c>
      <c r="P8" s="15">
        <f>IF(OR(M8="",N8=""),"",IF(M8&lt;=N8,"On time","Late"))</f>
        <v/>
      </c>
      <c r="Q8" s="16" t="n"/>
      <c r="R8" s="16" t="n"/>
    </row>
    <row r="9">
      <c r="A9" s="15">
        <f>IF(C9="","",PROJ&amp;"-TRN-"&amp;B9&amp;"-"&amp;TEXT(C9,"0000"))</f>
        <v/>
      </c>
      <c r="B9" s="16" t="n"/>
      <c r="C9" s="16" t="n"/>
      <c r="D9" s="19" t="n"/>
      <c r="E9" s="16" t="n"/>
      <c r="F9" s="16" t="n"/>
      <c r="G9" s="16" t="n"/>
      <c r="H9" s="20" t="n"/>
      <c r="I9" s="16" t="n"/>
      <c r="J9" s="16" t="n"/>
      <c r="K9" s="16" t="n"/>
      <c r="L9" s="16" t="n"/>
      <c r="M9" s="19" t="n"/>
      <c r="N9" s="17">
        <f>IF(D9="","",_xlfn.WORKDAY.INTL(D9,TA_TRN,WEEKEND,HOL))</f>
        <v/>
      </c>
      <c r="O9" s="15">
        <f>IF(OR(N9="",M9&lt;&gt;""),"",IF(DATADATE&gt;N9,"OVERDUE",""))</f>
        <v/>
      </c>
      <c r="P9" s="15">
        <f>IF(OR(M9="",N9=""),"",IF(M9&lt;=N9,"On time","Late"))</f>
        <v/>
      </c>
      <c r="Q9" s="16" t="n"/>
      <c r="R9" s="16" t="n"/>
    </row>
    <row r="10">
      <c r="A10" s="15">
        <f>IF(C10="","",PROJ&amp;"-TRN-"&amp;B10&amp;"-"&amp;TEXT(C10,"0000"))</f>
        <v/>
      </c>
      <c r="B10" s="16" t="n"/>
      <c r="C10" s="16" t="n"/>
      <c r="D10" s="19" t="n"/>
      <c r="E10" s="16" t="n"/>
      <c r="F10" s="16" t="n"/>
      <c r="G10" s="16" t="n"/>
      <c r="H10" s="20" t="n"/>
      <c r="I10" s="16" t="n"/>
      <c r="J10" s="16" t="n"/>
      <c r="K10" s="16" t="n"/>
      <c r="L10" s="16" t="n"/>
      <c r="M10" s="19" t="n"/>
      <c r="N10" s="17">
        <f>IF(D10="","",_xlfn.WORKDAY.INTL(D10,TA_TRN,WEEKEND,HOL))</f>
        <v/>
      </c>
      <c r="O10" s="15">
        <f>IF(OR(N10="",M10&lt;&gt;""),"",IF(DATADATE&gt;N10,"OVERDUE",""))</f>
        <v/>
      </c>
      <c r="P10" s="15">
        <f>IF(OR(M10="",N10=""),"",IF(M10&lt;=N10,"On time","Late"))</f>
        <v/>
      </c>
      <c r="Q10" s="16" t="n"/>
      <c r="R10" s="16" t="n"/>
    </row>
    <row r="11">
      <c r="A11" s="15">
        <f>IF(C11="","",PROJ&amp;"-TRN-"&amp;B11&amp;"-"&amp;TEXT(C11,"0000"))</f>
        <v/>
      </c>
      <c r="B11" s="16" t="n"/>
      <c r="C11" s="16" t="n"/>
      <c r="D11" s="19" t="n"/>
      <c r="E11" s="16" t="n"/>
      <c r="F11" s="16" t="n"/>
      <c r="G11" s="16" t="n"/>
      <c r="H11" s="20" t="n"/>
      <c r="I11" s="16" t="n"/>
      <c r="J11" s="16" t="n"/>
      <c r="K11" s="16" t="n"/>
      <c r="L11" s="16" t="n"/>
      <c r="M11" s="19" t="n"/>
      <c r="N11" s="17">
        <f>IF(D11="","",_xlfn.WORKDAY.INTL(D11,TA_TRN,WEEKEND,HOL))</f>
        <v/>
      </c>
      <c r="O11" s="15">
        <f>IF(OR(N11="",M11&lt;&gt;""),"",IF(DATADATE&gt;N11,"OVERDUE",""))</f>
        <v/>
      </c>
      <c r="P11" s="15">
        <f>IF(OR(M11="",N11=""),"",IF(M11&lt;=N11,"On time","Late"))</f>
        <v/>
      </c>
      <c r="Q11" s="16" t="n"/>
      <c r="R11" s="16" t="n"/>
    </row>
    <row r="12">
      <c r="A12" s="15">
        <f>IF(C12="","",PROJ&amp;"-TRN-"&amp;B12&amp;"-"&amp;TEXT(C12,"0000"))</f>
        <v/>
      </c>
      <c r="B12" s="16" t="n"/>
      <c r="C12" s="16" t="n"/>
      <c r="D12" s="19" t="n"/>
      <c r="E12" s="16" t="n"/>
      <c r="F12" s="16" t="n"/>
      <c r="G12" s="16" t="n"/>
      <c r="H12" s="20" t="n"/>
      <c r="I12" s="16" t="n"/>
      <c r="J12" s="16" t="n"/>
      <c r="K12" s="16" t="n"/>
      <c r="L12" s="16" t="n"/>
      <c r="M12" s="19" t="n"/>
      <c r="N12" s="17">
        <f>IF(D12="","",_xlfn.WORKDAY.INTL(D12,TA_TRN,WEEKEND,HOL))</f>
        <v/>
      </c>
      <c r="O12" s="15">
        <f>IF(OR(N12="",M12&lt;&gt;""),"",IF(DATADATE&gt;N12,"OVERDUE",""))</f>
        <v/>
      </c>
      <c r="P12" s="15">
        <f>IF(OR(M12="",N12=""),"",IF(M12&lt;=N12,"On time","Late"))</f>
        <v/>
      </c>
      <c r="Q12" s="16" t="n"/>
      <c r="R12" s="16" t="n"/>
    </row>
    <row r="13">
      <c r="A13" s="15">
        <f>IF(C13="","",PROJ&amp;"-TRN-"&amp;B13&amp;"-"&amp;TEXT(C13,"0000"))</f>
        <v/>
      </c>
      <c r="B13" s="16" t="n"/>
      <c r="C13" s="16" t="n"/>
      <c r="D13" s="19" t="n"/>
      <c r="E13" s="16" t="n"/>
      <c r="F13" s="16" t="n"/>
      <c r="G13" s="16" t="n"/>
      <c r="H13" s="20" t="n"/>
      <c r="I13" s="16" t="n"/>
      <c r="J13" s="16" t="n"/>
      <c r="K13" s="16" t="n"/>
      <c r="L13" s="16" t="n"/>
      <c r="M13" s="19" t="n"/>
      <c r="N13" s="17">
        <f>IF(D13="","",_xlfn.WORKDAY.INTL(D13,TA_TRN,WEEKEND,HOL))</f>
        <v/>
      </c>
      <c r="O13" s="15">
        <f>IF(OR(N13="",M13&lt;&gt;""),"",IF(DATADATE&gt;N13,"OVERDUE",""))</f>
        <v/>
      </c>
      <c r="P13" s="15">
        <f>IF(OR(M13="",N13=""),"",IF(M13&lt;=N13,"On time","Late"))</f>
        <v/>
      </c>
      <c r="Q13" s="16" t="n"/>
      <c r="R13" s="16" t="n"/>
    </row>
    <row r="14">
      <c r="A14" s="15">
        <f>IF(C14="","",PROJ&amp;"-TRN-"&amp;B14&amp;"-"&amp;TEXT(C14,"0000"))</f>
        <v/>
      </c>
      <c r="B14" s="16" t="n"/>
      <c r="C14" s="16" t="n"/>
      <c r="D14" s="19" t="n"/>
      <c r="E14" s="16" t="n"/>
      <c r="F14" s="16" t="n"/>
      <c r="G14" s="16" t="n"/>
      <c r="H14" s="20" t="n"/>
      <c r="I14" s="16" t="n"/>
      <c r="J14" s="16" t="n"/>
      <c r="K14" s="16" t="n"/>
      <c r="L14" s="16" t="n"/>
      <c r="M14" s="19" t="n"/>
      <c r="N14" s="17">
        <f>IF(D14="","",_xlfn.WORKDAY.INTL(D14,TA_TRN,WEEKEND,HOL))</f>
        <v/>
      </c>
      <c r="O14" s="15">
        <f>IF(OR(N14="",M14&lt;&gt;""),"",IF(DATADATE&gt;N14,"OVERDUE",""))</f>
        <v/>
      </c>
      <c r="P14" s="15">
        <f>IF(OR(M14="",N14=""),"",IF(M14&lt;=N14,"On time","Late"))</f>
        <v/>
      </c>
      <c r="Q14" s="16" t="n"/>
      <c r="R14" s="16" t="n"/>
    </row>
    <row r="15">
      <c r="A15" s="15">
        <f>IF(C15="","",PROJ&amp;"-TRN-"&amp;B15&amp;"-"&amp;TEXT(C15,"0000"))</f>
        <v/>
      </c>
      <c r="B15" s="16" t="n"/>
      <c r="C15" s="16" t="n"/>
      <c r="D15" s="19" t="n"/>
      <c r="E15" s="16" t="n"/>
      <c r="F15" s="16" t="n"/>
      <c r="G15" s="16" t="n"/>
      <c r="H15" s="20" t="n"/>
      <c r="I15" s="16" t="n"/>
      <c r="J15" s="16" t="n"/>
      <c r="K15" s="16" t="n"/>
      <c r="L15" s="16" t="n"/>
      <c r="M15" s="19" t="n"/>
      <c r="N15" s="17">
        <f>IF(D15="","",_xlfn.WORKDAY.INTL(D15,TA_TRN,WEEKEND,HOL))</f>
        <v/>
      </c>
      <c r="O15" s="15">
        <f>IF(OR(N15="",M15&lt;&gt;""),"",IF(DATADATE&gt;N15,"OVERDUE",""))</f>
        <v/>
      </c>
      <c r="P15" s="15">
        <f>IF(OR(M15="",N15=""),"",IF(M15&lt;=N15,"On time","Late"))</f>
        <v/>
      </c>
      <c r="Q15" s="16" t="n"/>
      <c r="R15" s="16" t="n"/>
    </row>
    <row r="16">
      <c r="A16" s="15">
        <f>IF(C16="","",PROJ&amp;"-TRN-"&amp;B16&amp;"-"&amp;TEXT(C16,"0000"))</f>
        <v/>
      </c>
      <c r="B16" s="16" t="n"/>
      <c r="C16" s="16" t="n"/>
      <c r="D16" s="19" t="n"/>
      <c r="E16" s="16" t="n"/>
      <c r="F16" s="16" t="n"/>
      <c r="G16" s="16" t="n"/>
      <c r="H16" s="20" t="n"/>
      <c r="I16" s="16" t="n"/>
      <c r="J16" s="16" t="n"/>
      <c r="K16" s="16" t="n"/>
      <c r="L16" s="16" t="n"/>
      <c r="M16" s="19" t="n"/>
      <c r="N16" s="17">
        <f>IF(D16="","",_xlfn.WORKDAY.INTL(D16,TA_TRN,WEEKEND,HOL))</f>
        <v/>
      </c>
      <c r="O16" s="15">
        <f>IF(OR(N16="",M16&lt;&gt;""),"",IF(DATADATE&gt;N16,"OVERDUE",""))</f>
        <v/>
      </c>
      <c r="P16" s="15">
        <f>IF(OR(M16="",N16=""),"",IF(M16&lt;=N16,"On time","Late"))</f>
        <v/>
      </c>
      <c r="Q16" s="16" t="n"/>
      <c r="R16" s="16" t="n"/>
    </row>
    <row r="17">
      <c r="A17" s="15">
        <f>IF(C17="","",PROJ&amp;"-TRN-"&amp;B17&amp;"-"&amp;TEXT(C17,"0000"))</f>
        <v/>
      </c>
      <c r="B17" s="16" t="n"/>
      <c r="C17" s="16" t="n"/>
      <c r="D17" s="19" t="n"/>
      <c r="E17" s="16" t="n"/>
      <c r="F17" s="16" t="n"/>
      <c r="G17" s="16" t="n"/>
      <c r="H17" s="20" t="n"/>
      <c r="I17" s="16" t="n"/>
      <c r="J17" s="16" t="n"/>
      <c r="K17" s="16" t="n"/>
      <c r="L17" s="16" t="n"/>
      <c r="M17" s="19" t="n"/>
      <c r="N17" s="17">
        <f>IF(D17="","",_xlfn.WORKDAY.INTL(D17,TA_TRN,WEEKEND,HOL))</f>
        <v/>
      </c>
      <c r="O17" s="15">
        <f>IF(OR(N17="",M17&lt;&gt;""),"",IF(DATADATE&gt;N17,"OVERDUE",""))</f>
        <v/>
      </c>
      <c r="P17" s="15">
        <f>IF(OR(M17="",N17=""),"",IF(M17&lt;=N17,"On time","Late"))</f>
        <v/>
      </c>
      <c r="Q17" s="16" t="n"/>
      <c r="R17" s="16" t="n"/>
    </row>
    <row r="18">
      <c r="A18" s="15">
        <f>IF(C18="","",PROJ&amp;"-TRN-"&amp;B18&amp;"-"&amp;TEXT(C18,"0000"))</f>
        <v/>
      </c>
      <c r="B18" s="16" t="n"/>
      <c r="C18" s="16" t="n"/>
      <c r="D18" s="19" t="n"/>
      <c r="E18" s="16" t="n"/>
      <c r="F18" s="16" t="n"/>
      <c r="G18" s="16" t="n"/>
      <c r="H18" s="20" t="n"/>
      <c r="I18" s="16" t="n"/>
      <c r="J18" s="16" t="n"/>
      <c r="K18" s="16" t="n"/>
      <c r="L18" s="16" t="n"/>
      <c r="M18" s="19" t="n"/>
      <c r="N18" s="17">
        <f>IF(D18="","",_xlfn.WORKDAY.INTL(D18,TA_TRN,WEEKEND,HOL))</f>
        <v/>
      </c>
      <c r="O18" s="15">
        <f>IF(OR(N18="",M18&lt;&gt;""),"",IF(DATADATE&gt;N18,"OVERDUE",""))</f>
        <v/>
      </c>
      <c r="P18" s="15">
        <f>IF(OR(M18="",N18=""),"",IF(M18&lt;=N18,"On time","Late"))</f>
        <v/>
      </c>
      <c r="Q18" s="16" t="n"/>
      <c r="R18" s="16" t="n"/>
    </row>
    <row r="19">
      <c r="A19" s="15">
        <f>IF(C19="","",PROJ&amp;"-TRN-"&amp;B19&amp;"-"&amp;TEXT(C19,"0000"))</f>
        <v/>
      </c>
      <c r="B19" s="16" t="n"/>
      <c r="C19" s="16" t="n"/>
      <c r="D19" s="19" t="n"/>
      <c r="E19" s="16" t="n"/>
      <c r="F19" s="16" t="n"/>
      <c r="G19" s="16" t="n"/>
      <c r="H19" s="20" t="n"/>
      <c r="I19" s="16" t="n"/>
      <c r="J19" s="16" t="n"/>
      <c r="K19" s="16" t="n"/>
      <c r="L19" s="16" t="n"/>
      <c r="M19" s="19" t="n"/>
      <c r="N19" s="17">
        <f>IF(D19="","",_xlfn.WORKDAY.INTL(D19,TA_TRN,WEEKEND,HOL))</f>
        <v/>
      </c>
      <c r="O19" s="15">
        <f>IF(OR(N19="",M19&lt;&gt;""),"",IF(DATADATE&gt;N19,"OVERDUE",""))</f>
        <v/>
      </c>
      <c r="P19" s="15">
        <f>IF(OR(M19="",N19=""),"",IF(M19&lt;=N19,"On time","Late"))</f>
        <v/>
      </c>
      <c r="Q19" s="16" t="n"/>
      <c r="R19" s="16" t="n"/>
    </row>
    <row r="20">
      <c r="A20" s="15">
        <f>IF(C20="","",PROJ&amp;"-TRN-"&amp;B20&amp;"-"&amp;TEXT(C20,"0000"))</f>
        <v/>
      </c>
      <c r="B20" s="16" t="n"/>
      <c r="C20" s="16" t="n"/>
      <c r="D20" s="19" t="n"/>
      <c r="E20" s="16" t="n"/>
      <c r="F20" s="16" t="n"/>
      <c r="G20" s="16" t="n"/>
      <c r="H20" s="20" t="n"/>
      <c r="I20" s="16" t="n"/>
      <c r="J20" s="16" t="n"/>
      <c r="K20" s="16" t="n"/>
      <c r="L20" s="16" t="n"/>
      <c r="M20" s="19" t="n"/>
      <c r="N20" s="17">
        <f>IF(D20="","",_xlfn.WORKDAY.INTL(D20,TA_TRN,WEEKEND,HOL))</f>
        <v/>
      </c>
      <c r="O20" s="15">
        <f>IF(OR(N20="",M20&lt;&gt;""),"",IF(DATADATE&gt;N20,"OVERDUE",""))</f>
        <v/>
      </c>
      <c r="P20" s="15">
        <f>IF(OR(M20="",N20=""),"",IF(M20&lt;=N20,"On time","Late"))</f>
        <v/>
      </c>
      <c r="Q20" s="16" t="n"/>
      <c r="R20" s="16" t="n"/>
    </row>
    <row r="21">
      <c r="A21" s="15">
        <f>IF(C21="","",PROJ&amp;"-TRN-"&amp;B21&amp;"-"&amp;TEXT(C21,"0000"))</f>
        <v/>
      </c>
      <c r="B21" s="16" t="n"/>
      <c r="C21" s="16" t="n"/>
      <c r="D21" s="19" t="n"/>
      <c r="E21" s="16" t="n"/>
      <c r="F21" s="16" t="n"/>
      <c r="G21" s="16" t="n"/>
      <c r="H21" s="20" t="n"/>
      <c r="I21" s="16" t="n"/>
      <c r="J21" s="16" t="n"/>
      <c r="K21" s="16" t="n"/>
      <c r="L21" s="16" t="n"/>
      <c r="M21" s="19" t="n"/>
      <c r="N21" s="17">
        <f>IF(D21="","",_xlfn.WORKDAY.INTL(D21,TA_TRN,WEEKEND,HOL))</f>
        <v/>
      </c>
      <c r="O21" s="15">
        <f>IF(OR(N21="",M21&lt;&gt;""),"",IF(DATADATE&gt;N21,"OVERDUE",""))</f>
        <v/>
      </c>
      <c r="P21" s="15">
        <f>IF(OR(M21="",N21=""),"",IF(M21&lt;=N21,"On time","Late"))</f>
        <v/>
      </c>
      <c r="Q21" s="16" t="n"/>
      <c r="R21" s="16" t="n"/>
    </row>
    <row r="22">
      <c r="A22" s="15">
        <f>IF(C22="","",PROJ&amp;"-TRN-"&amp;B22&amp;"-"&amp;TEXT(C22,"0000"))</f>
        <v/>
      </c>
      <c r="B22" s="16" t="n"/>
      <c r="C22" s="16" t="n"/>
      <c r="D22" s="19" t="n"/>
      <c r="E22" s="16" t="n"/>
      <c r="F22" s="16" t="n"/>
      <c r="G22" s="16" t="n"/>
      <c r="H22" s="20" t="n"/>
      <c r="I22" s="16" t="n"/>
      <c r="J22" s="16" t="n"/>
      <c r="K22" s="16" t="n"/>
      <c r="L22" s="16" t="n"/>
      <c r="M22" s="19" t="n"/>
      <c r="N22" s="17">
        <f>IF(D22="","",_xlfn.WORKDAY.INTL(D22,TA_TRN,WEEKEND,HOL))</f>
        <v/>
      </c>
      <c r="O22" s="15">
        <f>IF(OR(N22="",M22&lt;&gt;""),"",IF(DATADATE&gt;N22,"OVERDUE",""))</f>
        <v/>
      </c>
      <c r="P22" s="15">
        <f>IF(OR(M22="",N22=""),"",IF(M22&lt;=N22,"On time","Late"))</f>
        <v/>
      </c>
      <c r="Q22" s="16" t="n"/>
      <c r="R22" s="16" t="n"/>
    </row>
    <row r="23">
      <c r="A23" s="15">
        <f>IF(C23="","",PROJ&amp;"-TRN-"&amp;B23&amp;"-"&amp;TEXT(C23,"0000"))</f>
        <v/>
      </c>
      <c r="B23" s="16" t="n"/>
      <c r="C23" s="16" t="n"/>
      <c r="D23" s="19" t="n"/>
      <c r="E23" s="16" t="n"/>
      <c r="F23" s="16" t="n"/>
      <c r="G23" s="16" t="n"/>
      <c r="H23" s="20" t="n"/>
      <c r="I23" s="16" t="n"/>
      <c r="J23" s="16" t="n"/>
      <c r="K23" s="16" t="n"/>
      <c r="L23" s="16" t="n"/>
      <c r="M23" s="19" t="n"/>
      <c r="N23" s="17">
        <f>IF(D23="","",_xlfn.WORKDAY.INTL(D23,TA_TRN,WEEKEND,HOL))</f>
        <v/>
      </c>
      <c r="O23" s="15">
        <f>IF(OR(N23="",M23&lt;&gt;""),"",IF(DATADATE&gt;N23,"OVERDUE",""))</f>
        <v/>
      </c>
      <c r="P23" s="15">
        <f>IF(OR(M23="",N23=""),"",IF(M23&lt;=N23,"On time","Late"))</f>
        <v/>
      </c>
      <c r="Q23" s="16" t="n"/>
      <c r="R23" s="16" t="n"/>
    </row>
    <row r="24">
      <c r="A24" s="15">
        <f>IF(C24="","",PROJ&amp;"-TRN-"&amp;B24&amp;"-"&amp;TEXT(C24,"0000"))</f>
        <v/>
      </c>
      <c r="B24" s="16" t="n"/>
      <c r="C24" s="16" t="n"/>
      <c r="D24" s="19" t="n"/>
      <c r="E24" s="16" t="n"/>
      <c r="F24" s="16" t="n"/>
      <c r="G24" s="16" t="n"/>
      <c r="H24" s="20" t="n"/>
      <c r="I24" s="16" t="n"/>
      <c r="J24" s="16" t="n"/>
      <c r="K24" s="16" t="n"/>
      <c r="L24" s="16" t="n"/>
      <c r="M24" s="19" t="n"/>
      <c r="N24" s="17">
        <f>IF(D24="","",_xlfn.WORKDAY.INTL(D24,TA_TRN,WEEKEND,HOL))</f>
        <v/>
      </c>
      <c r="O24" s="15">
        <f>IF(OR(N24="",M24&lt;&gt;""),"",IF(DATADATE&gt;N24,"OVERDUE",""))</f>
        <v/>
      </c>
      <c r="P24" s="15">
        <f>IF(OR(M24="",N24=""),"",IF(M24&lt;=N24,"On time","Late"))</f>
        <v/>
      </c>
      <c r="Q24" s="16" t="n"/>
      <c r="R24" s="16" t="n"/>
    </row>
    <row r="25">
      <c r="A25" s="15">
        <f>IF(C25="","",PROJ&amp;"-TRN-"&amp;B25&amp;"-"&amp;TEXT(C25,"0000"))</f>
        <v/>
      </c>
      <c r="B25" s="16" t="n"/>
      <c r="C25" s="16" t="n"/>
      <c r="D25" s="19" t="n"/>
      <c r="E25" s="16" t="n"/>
      <c r="F25" s="16" t="n"/>
      <c r="G25" s="16" t="n"/>
      <c r="H25" s="20" t="n"/>
      <c r="I25" s="16" t="n"/>
      <c r="J25" s="16" t="n"/>
      <c r="K25" s="16" t="n"/>
      <c r="L25" s="16" t="n"/>
      <c r="M25" s="19" t="n"/>
      <c r="N25" s="17">
        <f>IF(D25="","",_xlfn.WORKDAY.INTL(D25,TA_TRN,WEEKEND,HOL))</f>
        <v/>
      </c>
      <c r="O25" s="15">
        <f>IF(OR(N25="",M25&lt;&gt;""),"",IF(DATADATE&gt;N25,"OVERDUE",""))</f>
        <v/>
      </c>
      <c r="P25" s="15">
        <f>IF(OR(M25="",N25=""),"",IF(M25&lt;=N25,"On time","Late"))</f>
        <v/>
      </c>
      <c r="Q25" s="16" t="n"/>
      <c r="R25" s="16" t="n"/>
    </row>
    <row r="26">
      <c r="A26" s="15">
        <f>IF(C26="","",PROJ&amp;"-TRN-"&amp;B26&amp;"-"&amp;TEXT(C26,"0000"))</f>
        <v/>
      </c>
      <c r="B26" s="16" t="n"/>
      <c r="C26" s="16" t="n"/>
      <c r="D26" s="19" t="n"/>
      <c r="E26" s="16" t="n"/>
      <c r="F26" s="16" t="n"/>
      <c r="G26" s="16" t="n"/>
      <c r="H26" s="20" t="n"/>
      <c r="I26" s="16" t="n"/>
      <c r="J26" s="16" t="n"/>
      <c r="K26" s="16" t="n"/>
      <c r="L26" s="16" t="n"/>
      <c r="M26" s="19" t="n"/>
      <c r="N26" s="17">
        <f>IF(D26="","",_xlfn.WORKDAY.INTL(D26,TA_TRN,WEEKEND,HOL))</f>
        <v/>
      </c>
      <c r="O26" s="15">
        <f>IF(OR(N26="",M26&lt;&gt;""),"",IF(DATADATE&gt;N26,"OVERDUE",""))</f>
        <v/>
      </c>
      <c r="P26" s="15">
        <f>IF(OR(M26="",N26=""),"",IF(M26&lt;=N26,"On time","Late"))</f>
        <v/>
      </c>
      <c r="Q26" s="16" t="n"/>
      <c r="R26" s="16" t="n"/>
    </row>
    <row r="27">
      <c r="A27" s="15">
        <f>IF(C27="","",PROJ&amp;"-TRN-"&amp;B27&amp;"-"&amp;TEXT(C27,"0000"))</f>
        <v/>
      </c>
      <c r="B27" s="16" t="n"/>
      <c r="C27" s="16" t="n"/>
      <c r="D27" s="19" t="n"/>
      <c r="E27" s="16" t="n"/>
      <c r="F27" s="16" t="n"/>
      <c r="G27" s="16" t="n"/>
      <c r="H27" s="20" t="n"/>
      <c r="I27" s="16" t="n"/>
      <c r="J27" s="16" t="n"/>
      <c r="K27" s="16" t="n"/>
      <c r="L27" s="16" t="n"/>
      <c r="M27" s="19" t="n"/>
      <c r="N27" s="17">
        <f>IF(D27="","",_xlfn.WORKDAY.INTL(D27,TA_TRN,WEEKEND,HOL))</f>
        <v/>
      </c>
      <c r="O27" s="15">
        <f>IF(OR(N27="",M27&lt;&gt;""),"",IF(DATADATE&gt;N27,"OVERDUE",""))</f>
        <v/>
      </c>
      <c r="P27" s="15">
        <f>IF(OR(M27="",N27=""),"",IF(M27&lt;=N27,"On time","Late"))</f>
        <v/>
      </c>
      <c r="Q27" s="16" t="n"/>
      <c r="R27" s="16" t="n"/>
    </row>
    <row r="28">
      <c r="A28" s="15">
        <f>IF(C28="","",PROJ&amp;"-TRN-"&amp;B28&amp;"-"&amp;TEXT(C28,"0000"))</f>
        <v/>
      </c>
      <c r="B28" s="16" t="n"/>
      <c r="C28" s="16" t="n"/>
      <c r="D28" s="19" t="n"/>
      <c r="E28" s="16" t="n"/>
      <c r="F28" s="16" t="n"/>
      <c r="G28" s="16" t="n"/>
      <c r="H28" s="20" t="n"/>
      <c r="I28" s="16" t="n"/>
      <c r="J28" s="16" t="n"/>
      <c r="K28" s="16" t="n"/>
      <c r="L28" s="16" t="n"/>
      <c r="M28" s="19" t="n"/>
      <c r="N28" s="17">
        <f>IF(D28="","",_xlfn.WORKDAY.INTL(D28,TA_TRN,WEEKEND,HOL))</f>
        <v/>
      </c>
      <c r="O28" s="15">
        <f>IF(OR(N28="",M28&lt;&gt;""),"",IF(DATADATE&gt;N28,"OVERDUE",""))</f>
        <v/>
      </c>
      <c r="P28" s="15">
        <f>IF(OR(M28="",N28=""),"",IF(M28&lt;=N28,"On time","Late"))</f>
        <v/>
      </c>
      <c r="Q28" s="16" t="n"/>
      <c r="R28" s="16" t="n"/>
    </row>
    <row r="29">
      <c r="A29" s="15">
        <f>IF(C29="","",PROJ&amp;"-TRN-"&amp;B29&amp;"-"&amp;TEXT(C29,"0000"))</f>
        <v/>
      </c>
      <c r="B29" s="16" t="n"/>
      <c r="C29" s="16" t="n"/>
      <c r="D29" s="19" t="n"/>
      <c r="E29" s="16" t="n"/>
      <c r="F29" s="16" t="n"/>
      <c r="G29" s="16" t="n"/>
      <c r="H29" s="20" t="n"/>
      <c r="I29" s="16" t="n"/>
      <c r="J29" s="16" t="n"/>
      <c r="K29" s="16" t="n"/>
      <c r="L29" s="16" t="n"/>
      <c r="M29" s="19" t="n"/>
      <c r="N29" s="17">
        <f>IF(D29="","",_xlfn.WORKDAY.INTL(D29,TA_TRN,WEEKEND,HOL))</f>
        <v/>
      </c>
      <c r="O29" s="15">
        <f>IF(OR(N29="",M29&lt;&gt;""),"",IF(DATADATE&gt;N29,"OVERDUE",""))</f>
        <v/>
      </c>
      <c r="P29" s="15">
        <f>IF(OR(M29="",N29=""),"",IF(M29&lt;=N29,"On time","Late"))</f>
        <v/>
      </c>
      <c r="Q29" s="16" t="n"/>
      <c r="R29" s="16" t="n"/>
    </row>
    <row r="30">
      <c r="A30" s="15">
        <f>IF(C30="","",PROJ&amp;"-TRN-"&amp;B30&amp;"-"&amp;TEXT(C30,"0000"))</f>
        <v/>
      </c>
      <c r="B30" s="16" t="n"/>
      <c r="C30" s="16" t="n"/>
      <c r="D30" s="19" t="n"/>
      <c r="E30" s="16" t="n"/>
      <c r="F30" s="16" t="n"/>
      <c r="G30" s="16" t="n"/>
      <c r="H30" s="20" t="n"/>
      <c r="I30" s="16" t="n"/>
      <c r="J30" s="16" t="n"/>
      <c r="K30" s="16" t="n"/>
      <c r="L30" s="16" t="n"/>
      <c r="M30" s="19" t="n"/>
      <c r="N30" s="17">
        <f>IF(D30="","",_xlfn.WORKDAY.INTL(D30,TA_TRN,WEEKEND,HOL))</f>
        <v/>
      </c>
      <c r="O30" s="15">
        <f>IF(OR(N30="",M30&lt;&gt;""),"",IF(DATADATE&gt;N30,"OVERDUE",""))</f>
        <v/>
      </c>
      <c r="P30" s="15">
        <f>IF(OR(M30="",N30=""),"",IF(M30&lt;=N30,"On time","Late"))</f>
        <v/>
      </c>
      <c r="Q30" s="16" t="n"/>
      <c r="R30" s="16" t="n"/>
    </row>
    <row r="31">
      <c r="A31" s="15">
        <f>IF(C31="","",PROJ&amp;"-TRN-"&amp;B31&amp;"-"&amp;TEXT(C31,"0000"))</f>
        <v/>
      </c>
      <c r="B31" s="16" t="n"/>
      <c r="C31" s="16" t="n"/>
      <c r="D31" s="19" t="n"/>
      <c r="E31" s="16" t="n"/>
      <c r="F31" s="16" t="n"/>
      <c r="G31" s="16" t="n"/>
      <c r="H31" s="20" t="n"/>
      <c r="I31" s="16" t="n"/>
      <c r="J31" s="16" t="n"/>
      <c r="K31" s="16" t="n"/>
      <c r="L31" s="16" t="n"/>
      <c r="M31" s="19" t="n"/>
      <c r="N31" s="17">
        <f>IF(D31="","",_xlfn.WORKDAY.INTL(D31,TA_TRN,WEEKEND,HOL))</f>
        <v/>
      </c>
      <c r="O31" s="15">
        <f>IF(OR(N31="",M31&lt;&gt;""),"",IF(DATADATE&gt;N31,"OVERDUE",""))</f>
        <v/>
      </c>
      <c r="P31" s="15">
        <f>IF(OR(M31="",N31=""),"",IF(M31&lt;=N31,"On time","Late"))</f>
        <v/>
      </c>
      <c r="Q31" s="16" t="n"/>
      <c r="R31" s="16" t="n"/>
    </row>
    <row r="32">
      <c r="A32" s="15">
        <f>IF(C32="","",PROJ&amp;"-TRN-"&amp;B32&amp;"-"&amp;TEXT(C32,"0000"))</f>
        <v/>
      </c>
      <c r="B32" s="16" t="n"/>
      <c r="C32" s="16" t="n"/>
      <c r="D32" s="19" t="n"/>
      <c r="E32" s="16" t="n"/>
      <c r="F32" s="16" t="n"/>
      <c r="G32" s="16" t="n"/>
      <c r="H32" s="20" t="n"/>
      <c r="I32" s="16" t="n"/>
      <c r="J32" s="16" t="n"/>
      <c r="K32" s="16" t="n"/>
      <c r="L32" s="16" t="n"/>
      <c r="M32" s="19" t="n"/>
      <c r="N32" s="17">
        <f>IF(D32="","",_xlfn.WORKDAY.INTL(D32,TA_TRN,WEEKEND,HOL))</f>
        <v/>
      </c>
      <c r="O32" s="15">
        <f>IF(OR(N32="",M32&lt;&gt;""),"",IF(DATADATE&gt;N32,"OVERDUE",""))</f>
        <v/>
      </c>
      <c r="P32" s="15">
        <f>IF(OR(M32="",N32=""),"",IF(M32&lt;=N32,"On time","Late"))</f>
        <v/>
      </c>
      <c r="Q32" s="16" t="n"/>
      <c r="R32" s="16" t="n"/>
    </row>
    <row r="33">
      <c r="A33" s="15">
        <f>IF(C33="","",PROJ&amp;"-TRN-"&amp;B33&amp;"-"&amp;TEXT(C33,"0000"))</f>
        <v/>
      </c>
      <c r="B33" s="16" t="n"/>
      <c r="C33" s="16" t="n"/>
      <c r="D33" s="19" t="n"/>
      <c r="E33" s="16" t="n"/>
      <c r="F33" s="16" t="n"/>
      <c r="G33" s="16" t="n"/>
      <c r="H33" s="20" t="n"/>
      <c r="I33" s="16" t="n"/>
      <c r="J33" s="16" t="n"/>
      <c r="K33" s="16" t="n"/>
      <c r="L33" s="16" t="n"/>
      <c r="M33" s="19" t="n"/>
      <c r="N33" s="17">
        <f>IF(D33="","",_xlfn.WORKDAY.INTL(D33,TA_TRN,WEEKEND,HOL))</f>
        <v/>
      </c>
      <c r="O33" s="15">
        <f>IF(OR(N33="",M33&lt;&gt;""),"",IF(DATADATE&gt;N33,"OVERDUE",""))</f>
        <v/>
      </c>
      <c r="P33" s="15">
        <f>IF(OR(M33="",N33=""),"",IF(M33&lt;=N33,"On time","Late"))</f>
        <v/>
      </c>
      <c r="Q33" s="16" t="n"/>
      <c r="R33" s="16" t="n"/>
    </row>
    <row r="34">
      <c r="A34" s="15">
        <f>IF(C34="","",PROJ&amp;"-TRN-"&amp;B34&amp;"-"&amp;TEXT(C34,"0000"))</f>
        <v/>
      </c>
      <c r="B34" s="16" t="n"/>
      <c r="C34" s="16" t="n"/>
      <c r="D34" s="19" t="n"/>
      <c r="E34" s="16" t="n"/>
      <c r="F34" s="16" t="n"/>
      <c r="G34" s="16" t="n"/>
      <c r="H34" s="20" t="n"/>
      <c r="I34" s="16" t="n"/>
      <c r="J34" s="16" t="n"/>
      <c r="K34" s="16" t="n"/>
      <c r="L34" s="16" t="n"/>
      <c r="M34" s="19" t="n"/>
      <c r="N34" s="17">
        <f>IF(D34="","",_xlfn.WORKDAY.INTL(D34,TA_TRN,WEEKEND,HOL))</f>
        <v/>
      </c>
      <c r="O34" s="15">
        <f>IF(OR(N34="",M34&lt;&gt;""),"",IF(DATADATE&gt;N34,"OVERDUE",""))</f>
        <v/>
      </c>
      <c r="P34" s="15">
        <f>IF(OR(M34="",N34=""),"",IF(M34&lt;=N34,"On time","Late"))</f>
        <v/>
      </c>
      <c r="Q34" s="16" t="n"/>
      <c r="R34" s="16" t="n"/>
    </row>
    <row r="35">
      <c r="A35" s="15">
        <f>IF(C35="","",PROJ&amp;"-TRN-"&amp;B35&amp;"-"&amp;TEXT(C35,"0000"))</f>
        <v/>
      </c>
      <c r="B35" s="16" t="n"/>
      <c r="C35" s="16" t="n"/>
      <c r="D35" s="19" t="n"/>
      <c r="E35" s="16" t="n"/>
      <c r="F35" s="16" t="n"/>
      <c r="G35" s="16" t="n"/>
      <c r="H35" s="20" t="n"/>
      <c r="I35" s="16" t="n"/>
      <c r="J35" s="16" t="n"/>
      <c r="K35" s="16" t="n"/>
      <c r="L35" s="16" t="n"/>
      <c r="M35" s="19" t="n"/>
      <c r="N35" s="17">
        <f>IF(D35="","",_xlfn.WORKDAY.INTL(D35,TA_TRN,WEEKEND,HOL))</f>
        <v/>
      </c>
      <c r="O35" s="15">
        <f>IF(OR(N35="",M35&lt;&gt;""),"",IF(DATADATE&gt;N35,"OVERDUE",""))</f>
        <v/>
      </c>
      <c r="P35" s="15">
        <f>IF(OR(M35="",N35=""),"",IF(M35&lt;=N35,"On time","Late"))</f>
        <v/>
      </c>
      <c r="Q35" s="16" t="n"/>
      <c r="R35" s="16" t="n"/>
    </row>
    <row r="36">
      <c r="A36" s="15">
        <f>IF(C36="","",PROJ&amp;"-TRN-"&amp;B36&amp;"-"&amp;TEXT(C36,"0000"))</f>
        <v/>
      </c>
      <c r="B36" s="16" t="n"/>
      <c r="C36" s="16" t="n"/>
      <c r="D36" s="19" t="n"/>
      <c r="E36" s="16" t="n"/>
      <c r="F36" s="16" t="n"/>
      <c r="G36" s="16" t="n"/>
      <c r="H36" s="20" t="n"/>
      <c r="I36" s="16" t="n"/>
      <c r="J36" s="16" t="n"/>
      <c r="K36" s="16" t="n"/>
      <c r="L36" s="16" t="n"/>
      <c r="M36" s="19" t="n"/>
      <c r="N36" s="17">
        <f>IF(D36="","",_xlfn.WORKDAY.INTL(D36,TA_TRN,WEEKEND,HOL))</f>
        <v/>
      </c>
      <c r="O36" s="15">
        <f>IF(OR(N36="",M36&lt;&gt;""),"",IF(DATADATE&gt;N36,"OVERDUE",""))</f>
        <v/>
      </c>
      <c r="P36" s="15">
        <f>IF(OR(M36="",N36=""),"",IF(M36&lt;=N36,"On time","Late"))</f>
        <v/>
      </c>
      <c r="Q36" s="16" t="n"/>
      <c r="R36" s="16" t="n"/>
    </row>
    <row r="37">
      <c r="A37" s="15">
        <f>IF(C37="","",PROJ&amp;"-TRN-"&amp;B37&amp;"-"&amp;TEXT(C37,"0000"))</f>
        <v/>
      </c>
      <c r="B37" s="16" t="n"/>
      <c r="C37" s="16" t="n"/>
      <c r="D37" s="19" t="n"/>
      <c r="E37" s="16" t="n"/>
      <c r="F37" s="16" t="n"/>
      <c r="G37" s="16" t="n"/>
      <c r="H37" s="20" t="n"/>
      <c r="I37" s="16" t="n"/>
      <c r="J37" s="16" t="n"/>
      <c r="K37" s="16" t="n"/>
      <c r="L37" s="16" t="n"/>
      <c r="M37" s="19" t="n"/>
      <c r="N37" s="17">
        <f>IF(D37="","",_xlfn.WORKDAY.INTL(D37,TA_TRN,WEEKEND,HOL))</f>
        <v/>
      </c>
      <c r="O37" s="15">
        <f>IF(OR(N37="",M37&lt;&gt;""),"",IF(DATADATE&gt;N37,"OVERDUE",""))</f>
        <v/>
      </c>
      <c r="P37" s="15">
        <f>IF(OR(M37="",N37=""),"",IF(M37&lt;=N37,"On time","Late"))</f>
        <v/>
      </c>
      <c r="Q37" s="16" t="n"/>
      <c r="R37" s="16" t="n"/>
    </row>
    <row r="38">
      <c r="A38" s="15">
        <f>IF(C38="","",PROJ&amp;"-TRN-"&amp;B38&amp;"-"&amp;TEXT(C38,"0000"))</f>
        <v/>
      </c>
      <c r="B38" s="16" t="n"/>
      <c r="C38" s="16" t="n"/>
      <c r="D38" s="19" t="n"/>
      <c r="E38" s="16" t="n"/>
      <c r="F38" s="16" t="n"/>
      <c r="G38" s="16" t="n"/>
      <c r="H38" s="20" t="n"/>
      <c r="I38" s="16" t="n"/>
      <c r="J38" s="16" t="n"/>
      <c r="K38" s="16" t="n"/>
      <c r="L38" s="16" t="n"/>
      <c r="M38" s="19" t="n"/>
      <c r="N38" s="17">
        <f>IF(D38="","",_xlfn.WORKDAY.INTL(D38,TA_TRN,WEEKEND,HOL))</f>
        <v/>
      </c>
      <c r="O38" s="15">
        <f>IF(OR(N38="",M38&lt;&gt;""),"",IF(DATADATE&gt;N38,"OVERDUE",""))</f>
        <v/>
      </c>
      <c r="P38" s="15">
        <f>IF(OR(M38="",N38=""),"",IF(M38&lt;=N38,"On time","Late"))</f>
        <v/>
      </c>
      <c r="Q38" s="16" t="n"/>
      <c r="R38" s="16" t="n"/>
    </row>
    <row r="39">
      <c r="A39" s="15">
        <f>IF(C39="","",PROJ&amp;"-TRN-"&amp;B39&amp;"-"&amp;TEXT(C39,"0000"))</f>
        <v/>
      </c>
      <c r="B39" s="16" t="n"/>
      <c r="C39" s="16" t="n"/>
      <c r="D39" s="19" t="n"/>
      <c r="E39" s="16" t="n"/>
      <c r="F39" s="16" t="n"/>
      <c r="G39" s="16" t="n"/>
      <c r="H39" s="20" t="n"/>
      <c r="I39" s="16" t="n"/>
      <c r="J39" s="16" t="n"/>
      <c r="K39" s="16" t="n"/>
      <c r="L39" s="16" t="n"/>
      <c r="M39" s="19" t="n"/>
      <c r="N39" s="17">
        <f>IF(D39="","",_xlfn.WORKDAY.INTL(D39,TA_TRN,WEEKEND,HOL))</f>
        <v/>
      </c>
      <c r="O39" s="15">
        <f>IF(OR(N39="",M39&lt;&gt;""),"",IF(DATADATE&gt;N39,"OVERDUE",""))</f>
        <v/>
      </c>
      <c r="P39" s="15">
        <f>IF(OR(M39="",N39=""),"",IF(M39&lt;=N39,"On time","Late"))</f>
        <v/>
      </c>
      <c r="Q39" s="16" t="n"/>
      <c r="R39" s="16" t="n"/>
    </row>
    <row r="40">
      <c r="A40" s="15">
        <f>IF(C40="","",PROJ&amp;"-TRN-"&amp;B40&amp;"-"&amp;TEXT(C40,"0000"))</f>
        <v/>
      </c>
      <c r="B40" s="16" t="n"/>
      <c r="C40" s="16" t="n"/>
      <c r="D40" s="19" t="n"/>
      <c r="E40" s="16" t="n"/>
      <c r="F40" s="16" t="n"/>
      <c r="G40" s="16" t="n"/>
      <c r="H40" s="20" t="n"/>
      <c r="I40" s="16" t="n"/>
      <c r="J40" s="16" t="n"/>
      <c r="K40" s="16" t="n"/>
      <c r="L40" s="16" t="n"/>
      <c r="M40" s="19" t="n"/>
      <c r="N40" s="17">
        <f>IF(D40="","",_xlfn.WORKDAY.INTL(D40,TA_TRN,WEEKEND,HOL))</f>
        <v/>
      </c>
      <c r="O40" s="15">
        <f>IF(OR(N40="",M40&lt;&gt;""),"",IF(DATADATE&gt;N40,"OVERDUE",""))</f>
        <v/>
      </c>
      <c r="P40" s="15">
        <f>IF(OR(M40="",N40=""),"",IF(M40&lt;=N40,"On time","Late"))</f>
        <v/>
      </c>
      <c r="Q40" s="16" t="n"/>
      <c r="R40" s="16" t="n"/>
    </row>
    <row r="41">
      <c r="A41" s="15">
        <f>IF(C41="","",PROJ&amp;"-TRN-"&amp;B41&amp;"-"&amp;TEXT(C41,"0000"))</f>
        <v/>
      </c>
      <c r="B41" s="16" t="n"/>
      <c r="C41" s="16" t="n"/>
      <c r="D41" s="19" t="n"/>
      <c r="E41" s="16" t="n"/>
      <c r="F41" s="16" t="n"/>
      <c r="G41" s="16" t="n"/>
      <c r="H41" s="20" t="n"/>
      <c r="I41" s="16" t="n"/>
      <c r="J41" s="16" t="n"/>
      <c r="K41" s="16" t="n"/>
      <c r="L41" s="16" t="n"/>
      <c r="M41" s="19" t="n"/>
      <c r="N41" s="17">
        <f>IF(D41="","",_xlfn.WORKDAY.INTL(D41,TA_TRN,WEEKEND,HOL))</f>
        <v/>
      </c>
      <c r="O41" s="15">
        <f>IF(OR(N41="",M41&lt;&gt;""),"",IF(DATADATE&gt;N41,"OVERDUE",""))</f>
        <v/>
      </c>
      <c r="P41" s="15">
        <f>IF(OR(M41="",N41=""),"",IF(M41&lt;=N41,"On time","Late"))</f>
        <v/>
      </c>
      <c r="Q41" s="16" t="n"/>
      <c r="R41" s="16" t="n"/>
    </row>
    <row r="42">
      <c r="A42" s="15">
        <f>IF(C42="","",PROJ&amp;"-TRN-"&amp;B42&amp;"-"&amp;TEXT(C42,"0000"))</f>
        <v/>
      </c>
      <c r="B42" s="16" t="n"/>
      <c r="C42" s="16" t="n"/>
      <c r="D42" s="19" t="n"/>
      <c r="E42" s="16" t="n"/>
      <c r="F42" s="16" t="n"/>
      <c r="G42" s="16" t="n"/>
      <c r="H42" s="20" t="n"/>
      <c r="I42" s="16" t="n"/>
      <c r="J42" s="16" t="n"/>
      <c r="K42" s="16" t="n"/>
      <c r="L42" s="16" t="n"/>
      <c r="M42" s="19" t="n"/>
      <c r="N42" s="17">
        <f>IF(D42="","",_xlfn.WORKDAY.INTL(D42,TA_TRN,WEEKEND,HOL))</f>
        <v/>
      </c>
      <c r="O42" s="15">
        <f>IF(OR(N42="",M42&lt;&gt;""),"",IF(DATADATE&gt;N42,"OVERDUE",""))</f>
        <v/>
      </c>
      <c r="P42" s="15">
        <f>IF(OR(M42="",N42=""),"",IF(M42&lt;=N42,"On time","Late"))</f>
        <v/>
      </c>
      <c r="Q42" s="16" t="n"/>
      <c r="R42" s="16" t="n"/>
    </row>
    <row r="43">
      <c r="A43" s="15">
        <f>IF(C43="","",PROJ&amp;"-TRN-"&amp;B43&amp;"-"&amp;TEXT(C43,"0000"))</f>
        <v/>
      </c>
      <c r="B43" s="16" t="n"/>
      <c r="C43" s="16" t="n"/>
      <c r="D43" s="19" t="n"/>
      <c r="E43" s="16" t="n"/>
      <c r="F43" s="16" t="n"/>
      <c r="G43" s="16" t="n"/>
      <c r="H43" s="20" t="n"/>
      <c r="I43" s="16" t="n"/>
      <c r="J43" s="16" t="n"/>
      <c r="K43" s="16" t="n"/>
      <c r="L43" s="16" t="n"/>
      <c r="M43" s="19" t="n"/>
      <c r="N43" s="17">
        <f>IF(D43="","",_xlfn.WORKDAY.INTL(D43,TA_TRN,WEEKEND,HOL))</f>
        <v/>
      </c>
      <c r="O43" s="15">
        <f>IF(OR(N43="",M43&lt;&gt;""),"",IF(DATADATE&gt;N43,"OVERDUE",""))</f>
        <v/>
      </c>
      <c r="P43" s="15">
        <f>IF(OR(M43="",N43=""),"",IF(M43&lt;=N43,"On time","Late"))</f>
        <v/>
      </c>
      <c r="Q43" s="16" t="n"/>
      <c r="R43" s="16" t="n"/>
    </row>
    <row r="44">
      <c r="A44" s="15">
        <f>IF(C44="","",PROJ&amp;"-TRN-"&amp;B44&amp;"-"&amp;TEXT(C44,"0000"))</f>
        <v/>
      </c>
      <c r="B44" s="16" t="n"/>
      <c r="C44" s="16" t="n"/>
      <c r="D44" s="19" t="n"/>
      <c r="E44" s="16" t="n"/>
      <c r="F44" s="16" t="n"/>
      <c r="G44" s="16" t="n"/>
      <c r="H44" s="20" t="n"/>
      <c r="I44" s="16" t="n"/>
      <c r="J44" s="16" t="n"/>
      <c r="K44" s="16" t="n"/>
      <c r="L44" s="16" t="n"/>
      <c r="M44" s="19" t="n"/>
      <c r="N44" s="17">
        <f>IF(D44="","",_xlfn.WORKDAY.INTL(D44,TA_TRN,WEEKEND,HOL))</f>
        <v/>
      </c>
      <c r="O44" s="15">
        <f>IF(OR(N44="",M44&lt;&gt;""),"",IF(DATADATE&gt;N44,"OVERDUE",""))</f>
        <v/>
      </c>
      <c r="P44" s="15">
        <f>IF(OR(M44="",N44=""),"",IF(M44&lt;=N44,"On time","Late"))</f>
        <v/>
      </c>
      <c r="Q44" s="16" t="n"/>
      <c r="R44" s="16" t="n"/>
    </row>
    <row r="45">
      <c r="A45" s="15">
        <f>IF(C45="","",PROJ&amp;"-TRN-"&amp;B45&amp;"-"&amp;TEXT(C45,"0000"))</f>
        <v/>
      </c>
      <c r="B45" s="16" t="n"/>
      <c r="C45" s="16" t="n"/>
      <c r="D45" s="19" t="n"/>
      <c r="E45" s="16" t="n"/>
      <c r="F45" s="16" t="n"/>
      <c r="G45" s="16" t="n"/>
      <c r="H45" s="20" t="n"/>
      <c r="I45" s="16" t="n"/>
      <c r="J45" s="16" t="n"/>
      <c r="K45" s="16" t="n"/>
      <c r="L45" s="16" t="n"/>
      <c r="M45" s="19" t="n"/>
      <c r="N45" s="17">
        <f>IF(D45="","",_xlfn.WORKDAY.INTL(D45,TA_TRN,WEEKEND,HOL))</f>
        <v/>
      </c>
      <c r="O45" s="15">
        <f>IF(OR(N45="",M45&lt;&gt;""),"",IF(DATADATE&gt;N45,"OVERDUE",""))</f>
        <v/>
      </c>
      <c r="P45" s="15">
        <f>IF(OR(M45="",N45=""),"",IF(M45&lt;=N45,"On time","Late"))</f>
        <v/>
      </c>
      <c r="Q45" s="16" t="n"/>
      <c r="R45" s="16" t="n"/>
    </row>
    <row r="46">
      <c r="A46" s="15">
        <f>IF(C46="","",PROJ&amp;"-TRN-"&amp;B46&amp;"-"&amp;TEXT(C46,"0000"))</f>
        <v/>
      </c>
      <c r="B46" s="16" t="n"/>
      <c r="C46" s="16" t="n"/>
      <c r="D46" s="19" t="n"/>
      <c r="E46" s="16" t="n"/>
      <c r="F46" s="16" t="n"/>
      <c r="G46" s="16" t="n"/>
      <c r="H46" s="20" t="n"/>
      <c r="I46" s="16" t="n"/>
      <c r="J46" s="16" t="n"/>
      <c r="K46" s="16" t="n"/>
      <c r="L46" s="16" t="n"/>
      <c r="M46" s="19" t="n"/>
      <c r="N46" s="17">
        <f>IF(D46="","",_xlfn.WORKDAY.INTL(D46,TA_TRN,WEEKEND,HOL))</f>
        <v/>
      </c>
      <c r="O46" s="15">
        <f>IF(OR(N46="",M46&lt;&gt;""),"",IF(DATADATE&gt;N46,"OVERDUE",""))</f>
        <v/>
      </c>
      <c r="P46" s="15">
        <f>IF(OR(M46="",N46=""),"",IF(M46&lt;=N46,"On time","Late"))</f>
        <v/>
      </c>
      <c r="Q46" s="16" t="n"/>
      <c r="R46" s="16" t="n"/>
    </row>
    <row r="47">
      <c r="A47" s="15">
        <f>IF(C47="","",PROJ&amp;"-TRN-"&amp;B47&amp;"-"&amp;TEXT(C47,"0000"))</f>
        <v/>
      </c>
      <c r="B47" s="16" t="n"/>
      <c r="C47" s="16" t="n"/>
      <c r="D47" s="19" t="n"/>
      <c r="E47" s="16" t="n"/>
      <c r="F47" s="16" t="n"/>
      <c r="G47" s="16" t="n"/>
      <c r="H47" s="20" t="n"/>
      <c r="I47" s="16" t="n"/>
      <c r="J47" s="16" t="n"/>
      <c r="K47" s="16" t="n"/>
      <c r="L47" s="16" t="n"/>
      <c r="M47" s="19" t="n"/>
      <c r="N47" s="17">
        <f>IF(D47="","",_xlfn.WORKDAY.INTL(D47,TA_TRN,WEEKEND,HOL))</f>
        <v/>
      </c>
      <c r="O47" s="15">
        <f>IF(OR(N47="",M47&lt;&gt;""),"",IF(DATADATE&gt;N47,"OVERDUE",""))</f>
        <v/>
      </c>
      <c r="P47" s="15">
        <f>IF(OR(M47="",N47=""),"",IF(M47&lt;=N47,"On time","Late"))</f>
        <v/>
      </c>
      <c r="Q47" s="16" t="n"/>
      <c r="R47" s="16" t="n"/>
    </row>
    <row r="48">
      <c r="A48" s="15">
        <f>IF(C48="","",PROJ&amp;"-TRN-"&amp;B48&amp;"-"&amp;TEXT(C48,"0000"))</f>
        <v/>
      </c>
      <c r="B48" s="16" t="n"/>
      <c r="C48" s="16" t="n"/>
      <c r="D48" s="19" t="n"/>
      <c r="E48" s="16" t="n"/>
      <c r="F48" s="16" t="n"/>
      <c r="G48" s="16" t="n"/>
      <c r="H48" s="20" t="n"/>
      <c r="I48" s="16" t="n"/>
      <c r="J48" s="16" t="n"/>
      <c r="K48" s="16" t="n"/>
      <c r="L48" s="16" t="n"/>
      <c r="M48" s="19" t="n"/>
      <c r="N48" s="17">
        <f>IF(D48="","",_xlfn.WORKDAY.INTL(D48,TA_TRN,WEEKEND,HOL))</f>
        <v/>
      </c>
      <c r="O48" s="15">
        <f>IF(OR(N48="",M48&lt;&gt;""),"",IF(DATADATE&gt;N48,"OVERDUE",""))</f>
        <v/>
      </c>
      <c r="P48" s="15">
        <f>IF(OR(M48="",N48=""),"",IF(M48&lt;=N48,"On time","Late"))</f>
        <v/>
      </c>
      <c r="Q48" s="16" t="n"/>
      <c r="R48" s="16" t="n"/>
    </row>
    <row r="49">
      <c r="A49" s="15">
        <f>IF(C49="","",PROJ&amp;"-TRN-"&amp;B49&amp;"-"&amp;TEXT(C49,"0000"))</f>
        <v/>
      </c>
      <c r="B49" s="16" t="n"/>
      <c r="C49" s="16" t="n"/>
      <c r="D49" s="19" t="n"/>
      <c r="E49" s="16" t="n"/>
      <c r="F49" s="16" t="n"/>
      <c r="G49" s="16" t="n"/>
      <c r="H49" s="20" t="n"/>
      <c r="I49" s="16" t="n"/>
      <c r="J49" s="16" t="n"/>
      <c r="K49" s="16" t="n"/>
      <c r="L49" s="16" t="n"/>
      <c r="M49" s="19" t="n"/>
      <c r="N49" s="17">
        <f>IF(D49="","",_xlfn.WORKDAY.INTL(D49,TA_TRN,WEEKEND,HOL))</f>
        <v/>
      </c>
      <c r="O49" s="15">
        <f>IF(OR(N49="",M49&lt;&gt;""),"",IF(DATADATE&gt;N49,"OVERDUE",""))</f>
        <v/>
      </c>
      <c r="P49" s="15">
        <f>IF(OR(M49="",N49=""),"",IF(M49&lt;=N49,"On time","Late"))</f>
        <v/>
      </c>
      <c r="Q49" s="16" t="n"/>
      <c r="R49" s="16" t="n"/>
    </row>
    <row r="50">
      <c r="A50" s="15">
        <f>IF(C50="","",PROJ&amp;"-TRN-"&amp;B50&amp;"-"&amp;TEXT(C50,"0000"))</f>
        <v/>
      </c>
      <c r="B50" s="16" t="n"/>
      <c r="C50" s="16" t="n"/>
      <c r="D50" s="19" t="n"/>
      <c r="E50" s="16" t="n"/>
      <c r="F50" s="16" t="n"/>
      <c r="G50" s="16" t="n"/>
      <c r="H50" s="20" t="n"/>
      <c r="I50" s="16" t="n"/>
      <c r="J50" s="16" t="n"/>
      <c r="K50" s="16" t="n"/>
      <c r="L50" s="16" t="n"/>
      <c r="M50" s="19" t="n"/>
      <c r="N50" s="17">
        <f>IF(D50="","",_xlfn.WORKDAY.INTL(D50,TA_TRN,WEEKEND,HOL))</f>
        <v/>
      </c>
      <c r="O50" s="15">
        <f>IF(OR(N50="",M50&lt;&gt;""),"",IF(DATADATE&gt;N50,"OVERDUE",""))</f>
        <v/>
      </c>
      <c r="P50" s="15">
        <f>IF(OR(M50="",N50=""),"",IF(M50&lt;=N50,"On time","Late"))</f>
        <v/>
      </c>
      <c r="Q50" s="16" t="n"/>
      <c r="R50" s="16" t="n"/>
    </row>
    <row r="51">
      <c r="A51" s="15">
        <f>IF(C51="","",PROJ&amp;"-TRN-"&amp;B51&amp;"-"&amp;TEXT(C51,"0000"))</f>
        <v/>
      </c>
      <c r="B51" s="16" t="n"/>
      <c r="C51" s="16" t="n"/>
      <c r="D51" s="19" t="n"/>
      <c r="E51" s="16" t="n"/>
      <c r="F51" s="16" t="n"/>
      <c r="G51" s="16" t="n"/>
      <c r="H51" s="20" t="n"/>
      <c r="I51" s="16" t="n"/>
      <c r="J51" s="16" t="n"/>
      <c r="K51" s="16" t="n"/>
      <c r="L51" s="16" t="n"/>
      <c r="M51" s="19" t="n"/>
      <c r="N51" s="17">
        <f>IF(D51="","",_xlfn.WORKDAY.INTL(D51,TA_TRN,WEEKEND,HOL))</f>
        <v/>
      </c>
      <c r="O51" s="15">
        <f>IF(OR(N51="",M51&lt;&gt;""),"",IF(DATADATE&gt;N51,"OVERDUE",""))</f>
        <v/>
      </c>
      <c r="P51" s="15">
        <f>IF(OR(M51="",N51=""),"",IF(M51&lt;=N51,"On time","Late"))</f>
        <v/>
      </c>
      <c r="Q51" s="16" t="n"/>
      <c r="R51" s="16" t="n"/>
    </row>
    <row r="52">
      <c r="A52" s="15">
        <f>IF(C52="","",PROJ&amp;"-TRN-"&amp;B52&amp;"-"&amp;TEXT(C52,"0000"))</f>
        <v/>
      </c>
      <c r="B52" s="16" t="n"/>
      <c r="C52" s="16" t="n"/>
      <c r="D52" s="19" t="n"/>
      <c r="E52" s="16" t="n"/>
      <c r="F52" s="16" t="n"/>
      <c r="G52" s="16" t="n"/>
      <c r="H52" s="20" t="n"/>
      <c r="I52" s="16" t="n"/>
      <c r="J52" s="16" t="n"/>
      <c r="K52" s="16" t="n"/>
      <c r="L52" s="16" t="n"/>
      <c r="M52" s="19" t="n"/>
      <c r="N52" s="17">
        <f>IF(D52="","",_xlfn.WORKDAY.INTL(D52,TA_TRN,WEEKEND,HOL))</f>
        <v/>
      </c>
      <c r="O52" s="15">
        <f>IF(OR(N52="",M52&lt;&gt;""),"",IF(DATADATE&gt;N52,"OVERDUE",""))</f>
        <v/>
      </c>
      <c r="P52" s="15">
        <f>IF(OR(M52="",N52=""),"",IF(M52&lt;=N52,"On time","Late"))</f>
        <v/>
      </c>
      <c r="Q52" s="16" t="n"/>
      <c r="R52" s="16" t="n"/>
    </row>
    <row r="53">
      <c r="A53" s="15">
        <f>IF(C53="","",PROJ&amp;"-TRN-"&amp;B53&amp;"-"&amp;TEXT(C53,"0000"))</f>
        <v/>
      </c>
      <c r="B53" s="16" t="n"/>
      <c r="C53" s="16" t="n"/>
      <c r="D53" s="19" t="n"/>
      <c r="E53" s="16" t="n"/>
      <c r="F53" s="16" t="n"/>
      <c r="G53" s="16" t="n"/>
      <c r="H53" s="20" t="n"/>
      <c r="I53" s="16" t="n"/>
      <c r="J53" s="16" t="n"/>
      <c r="K53" s="16" t="n"/>
      <c r="L53" s="16" t="n"/>
      <c r="M53" s="19" t="n"/>
      <c r="N53" s="17">
        <f>IF(D53="","",_xlfn.WORKDAY.INTL(D53,TA_TRN,WEEKEND,HOL))</f>
        <v/>
      </c>
      <c r="O53" s="15">
        <f>IF(OR(N53="",M53&lt;&gt;""),"",IF(DATADATE&gt;N53,"OVERDUE",""))</f>
        <v/>
      </c>
      <c r="P53" s="15">
        <f>IF(OR(M53="",N53=""),"",IF(M53&lt;=N53,"On time","Late"))</f>
        <v/>
      </c>
      <c r="Q53" s="16" t="n"/>
      <c r="R53" s="16" t="n"/>
    </row>
    <row r="54">
      <c r="A54" s="15">
        <f>IF(C54="","",PROJ&amp;"-TRN-"&amp;B54&amp;"-"&amp;TEXT(C54,"0000"))</f>
        <v/>
      </c>
      <c r="B54" s="16" t="n"/>
      <c r="C54" s="16" t="n"/>
      <c r="D54" s="19" t="n"/>
      <c r="E54" s="16" t="n"/>
      <c r="F54" s="16" t="n"/>
      <c r="G54" s="16" t="n"/>
      <c r="H54" s="20" t="n"/>
      <c r="I54" s="16" t="n"/>
      <c r="J54" s="16" t="n"/>
      <c r="K54" s="16" t="n"/>
      <c r="L54" s="16" t="n"/>
      <c r="M54" s="19" t="n"/>
      <c r="N54" s="17">
        <f>IF(D54="","",_xlfn.WORKDAY.INTL(D54,TA_TRN,WEEKEND,HOL))</f>
        <v/>
      </c>
      <c r="O54" s="15">
        <f>IF(OR(N54="",M54&lt;&gt;""),"",IF(DATADATE&gt;N54,"OVERDUE",""))</f>
        <v/>
      </c>
      <c r="P54" s="15">
        <f>IF(OR(M54="",N54=""),"",IF(M54&lt;=N54,"On time","Late"))</f>
        <v/>
      </c>
      <c r="Q54" s="16" t="n"/>
      <c r="R54" s="16" t="n"/>
    </row>
    <row r="55">
      <c r="A55" s="15">
        <f>IF(C55="","",PROJ&amp;"-TRN-"&amp;B55&amp;"-"&amp;TEXT(C55,"0000"))</f>
        <v/>
      </c>
      <c r="B55" s="16" t="n"/>
      <c r="C55" s="16" t="n"/>
      <c r="D55" s="19" t="n"/>
      <c r="E55" s="16" t="n"/>
      <c r="F55" s="16" t="n"/>
      <c r="G55" s="16" t="n"/>
      <c r="H55" s="20" t="n"/>
      <c r="I55" s="16" t="n"/>
      <c r="J55" s="16" t="n"/>
      <c r="K55" s="16" t="n"/>
      <c r="L55" s="16" t="n"/>
      <c r="M55" s="19" t="n"/>
      <c r="N55" s="17">
        <f>IF(D55="","",_xlfn.WORKDAY.INTL(D55,TA_TRN,WEEKEND,HOL))</f>
        <v/>
      </c>
      <c r="O55" s="15">
        <f>IF(OR(N55="",M55&lt;&gt;""),"",IF(DATADATE&gt;N55,"OVERDUE",""))</f>
        <v/>
      </c>
      <c r="P55" s="15">
        <f>IF(OR(M55="",N55=""),"",IF(M55&lt;=N55,"On time","Late"))</f>
        <v/>
      </c>
      <c r="Q55" s="16" t="n"/>
      <c r="R55" s="16" t="n"/>
    </row>
    <row r="56">
      <c r="A56" s="15">
        <f>IF(C56="","",PROJ&amp;"-TRN-"&amp;B56&amp;"-"&amp;TEXT(C56,"0000"))</f>
        <v/>
      </c>
      <c r="B56" s="16" t="n"/>
      <c r="C56" s="16" t="n"/>
      <c r="D56" s="19" t="n"/>
      <c r="E56" s="16" t="n"/>
      <c r="F56" s="16" t="n"/>
      <c r="G56" s="16" t="n"/>
      <c r="H56" s="20" t="n"/>
      <c r="I56" s="16" t="n"/>
      <c r="J56" s="16" t="n"/>
      <c r="K56" s="16" t="n"/>
      <c r="L56" s="16" t="n"/>
      <c r="M56" s="19" t="n"/>
      <c r="N56" s="17">
        <f>IF(D56="","",_xlfn.WORKDAY.INTL(D56,TA_TRN,WEEKEND,HOL))</f>
        <v/>
      </c>
      <c r="O56" s="15">
        <f>IF(OR(N56="",M56&lt;&gt;""),"",IF(DATADATE&gt;N56,"OVERDUE",""))</f>
        <v/>
      </c>
      <c r="P56" s="15">
        <f>IF(OR(M56="",N56=""),"",IF(M56&lt;=N56,"On time","Late"))</f>
        <v/>
      </c>
      <c r="Q56" s="16" t="n"/>
      <c r="R56" s="16" t="n"/>
    </row>
    <row r="57">
      <c r="A57" s="15">
        <f>IF(C57="","",PROJ&amp;"-TRN-"&amp;B57&amp;"-"&amp;TEXT(C57,"0000"))</f>
        <v/>
      </c>
      <c r="B57" s="16" t="n"/>
      <c r="C57" s="16" t="n"/>
      <c r="D57" s="19" t="n"/>
      <c r="E57" s="16" t="n"/>
      <c r="F57" s="16" t="n"/>
      <c r="G57" s="16" t="n"/>
      <c r="H57" s="20" t="n"/>
      <c r="I57" s="16" t="n"/>
      <c r="J57" s="16" t="n"/>
      <c r="K57" s="16" t="n"/>
      <c r="L57" s="16" t="n"/>
      <c r="M57" s="19" t="n"/>
      <c r="N57" s="17">
        <f>IF(D57="","",_xlfn.WORKDAY.INTL(D57,TA_TRN,WEEKEND,HOL))</f>
        <v/>
      </c>
      <c r="O57" s="15">
        <f>IF(OR(N57="",M57&lt;&gt;""),"",IF(DATADATE&gt;N57,"OVERDUE",""))</f>
        <v/>
      </c>
      <c r="P57" s="15">
        <f>IF(OR(M57="",N57=""),"",IF(M57&lt;=N57,"On time","Late"))</f>
        <v/>
      </c>
      <c r="Q57" s="16" t="n"/>
      <c r="R57" s="16" t="n"/>
    </row>
    <row r="58">
      <c r="A58" s="15">
        <f>IF(C58="","",PROJ&amp;"-TRN-"&amp;B58&amp;"-"&amp;TEXT(C58,"0000"))</f>
        <v/>
      </c>
      <c r="B58" s="16" t="n"/>
      <c r="C58" s="16" t="n"/>
      <c r="D58" s="19" t="n"/>
      <c r="E58" s="16" t="n"/>
      <c r="F58" s="16" t="n"/>
      <c r="G58" s="16" t="n"/>
      <c r="H58" s="20" t="n"/>
      <c r="I58" s="16" t="n"/>
      <c r="J58" s="16" t="n"/>
      <c r="K58" s="16" t="n"/>
      <c r="L58" s="16" t="n"/>
      <c r="M58" s="19" t="n"/>
      <c r="N58" s="17">
        <f>IF(D58="","",_xlfn.WORKDAY.INTL(D58,TA_TRN,WEEKEND,HOL))</f>
        <v/>
      </c>
      <c r="O58" s="15">
        <f>IF(OR(N58="",M58&lt;&gt;""),"",IF(DATADATE&gt;N58,"OVERDUE",""))</f>
        <v/>
      </c>
      <c r="P58" s="15">
        <f>IF(OR(M58="",N58=""),"",IF(M58&lt;=N58,"On time","Late"))</f>
        <v/>
      </c>
      <c r="Q58" s="16" t="n"/>
      <c r="R58" s="16" t="n"/>
    </row>
    <row r="59">
      <c r="A59" s="15">
        <f>IF(C59="","",PROJ&amp;"-TRN-"&amp;B59&amp;"-"&amp;TEXT(C59,"0000"))</f>
        <v/>
      </c>
      <c r="B59" s="16" t="n"/>
      <c r="C59" s="16" t="n"/>
      <c r="D59" s="19" t="n"/>
      <c r="E59" s="16" t="n"/>
      <c r="F59" s="16" t="n"/>
      <c r="G59" s="16" t="n"/>
      <c r="H59" s="20" t="n"/>
      <c r="I59" s="16" t="n"/>
      <c r="J59" s="16" t="n"/>
      <c r="K59" s="16" t="n"/>
      <c r="L59" s="16" t="n"/>
      <c r="M59" s="19" t="n"/>
      <c r="N59" s="17">
        <f>IF(D59="","",_xlfn.WORKDAY.INTL(D59,TA_TRN,WEEKEND,HOL))</f>
        <v/>
      </c>
      <c r="O59" s="15">
        <f>IF(OR(N59="",M59&lt;&gt;""),"",IF(DATADATE&gt;N59,"OVERDUE",""))</f>
        <v/>
      </c>
      <c r="P59" s="15">
        <f>IF(OR(M59="",N59=""),"",IF(M59&lt;=N59,"On time","Late"))</f>
        <v/>
      </c>
      <c r="Q59" s="16" t="n"/>
      <c r="R59" s="16" t="n"/>
    </row>
    <row r="60">
      <c r="A60" s="15">
        <f>IF(C60="","",PROJ&amp;"-TRN-"&amp;B60&amp;"-"&amp;TEXT(C60,"0000"))</f>
        <v/>
      </c>
      <c r="B60" s="16" t="n"/>
      <c r="C60" s="16" t="n"/>
      <c r="D60" s="19" t="n"/>
      <c r="E60" s="16" t="n"/>
      <c r="F60" s="16" t="n"/>
      <c r="G60" s="16" t="n"/>
      <c r="H60" s="20" t="n"/>
      <c r="I60" s="16" t="n"/>
      <c r="J60" s="16" t="n"/>
      <c r="K60" s="16" t="n"/>
      <c r="L60" s="16" t="n"/>
      <c r="M60" s="19" t="n"/>
      <c r="N60" s="17">
        <f>IF(D60="","",_xlfn.WORKDAY.INTL(D60,TA_TRN,WEEKEND,HOL))</f>
        <v/>
      </c>
      <c r="O60" s="15">
        <f>IF(OR(N60="",M60&lt;&gt;""),"",IF(DATADATE&gt;N60,"OVERDUE",""))</f>
        <v/>
      </c>
      <c r="P60" s="15">
        <f>IF(OR(M60="",N60=""),"",IF(M60&lt;=N60,"On time","Late"))</f>
        <v/>
      </c>
      <c r="Q60" s="16" t="n"/>
      <c r="R60" s="16" t="n"/>
    </row>
    <row r="61">
      <c r="A61" s="15">
        <f>IF(C61="","",PROJ&amp;"-TRN-"&amp;B61&amp;"-"&amp;TEXT(C61,"0000"))</f>
        <v/>
      </c>
      <c r="B61" s="16" t="n"/>
      <c r="C61" s="16" t="n"/>
      <c r="D61" s="19" t="n"/>
      <c r="E61" s="16" t="n"/>
      <c r="F61" s="16" t="n"/>
      <c r="G61" s="16" t="n"/>
      <c r="H61" s="20" t="n"/>
      <c r="I61" s="16" t="n"/>
      <c r="J61" s="16" t="n"/>
      <c r="K61" s="16" t="n"/>
      <c r="L61" s="16" t="n"/>
      <c r="M61" s="19" t="n"/>
      <c r="N61" s="17">
        <f>IF(D61="","",_xlfn.WORKDAY.INTL(D61,TA_TRN,WEEKEND,HOL))</f>
        <v/>
      </c>
      <c r="O61" s="15">
        <f>IF(OR(N61="",M61&lt;&gt;""),"",IF(DATADATE&gt;N61,"OVERDUE",""))</f>
        <v/>
      </c>
      <c r="P61" s="15">
        <f>IF(OR(M61="",N61=""),"",IF(M61&lt;=N61,"On time","Late"))</f>
        <v/>
      </c>
      <c r="Q61" s="16" t="n"/>
      <c r="R61" s="16" t="n"/>
    </row>
    <row r="62">
      <c r="A62" s="15">
        <f>IF(C62="","",PROJ&amp;"-TRN-"&amp;B62&amp;"-"&amp;TEXT(C62,"0000"))</f>
        <v/>
      </c>
      <c r="B62" s="16" t="n"/>
      <c r="C62" s="16" t="n"/>
      <c r="D62" s="19" t="n"/>
      <c r="E62" s="16" t="n"/>
      <c r="F62" s="16" t="n"/>
      <c r="G62" s="16" t="n"/>
      <c r="H62" s="20" t="n"/>
      <c r="I62" s="16" t="n"/>
      <c r="J62" s="16" t="n"/>
      <c r="K62" s="16" t="n"/>
      <c r="L62" s="16" t="n"/>
      <c r="M62" s="19" t="n"/>
      <c r="N62" s="17">
        <f>IF(D62="","",_xlfn.WORKDAY.INTL(D62,TA_TRN,WEEKEND,HOL))</f>
        <v/>
      </c>
      <c r="O62" s="15">
        <f>IF(OR(N62="",M62&lt;&gt;""),"",IF(DATADATE&gt;N62,"OVERDUE",""))</f>
        <v/>
      </c>
      <c r="P62" s="15">
        <f>IF(OR(M62="",N62=""),"",IF(M62&lt;=N62,"On time","Late"))</f>
        <v/>
      </c>
      <c r="Q62" s="16" t="n"/>
      <c r="R62" s="16" t="n"/>
    </row>
    <row r="63">
      <c r="A63" s="15">
        <f>IF(C63="","",PROJ&amp;"-TRN-"&amp;B63&amp;"-"&amp;TEXT(C63,"0000"))</f>
        <v/>
      </c>
      <c r="B63" s="16" t="n"/>
      <c r="C63" s="16" t="n"/>
      <c r="D63" s="19" t="n"/>
      <c r="E63" s="16" t="n"/>
      <c r="F63" s="16" t="n"/>
      <c r="G63" s="16" t="n"/>
      <c r="H63" s="20" t="n"/>
      <c r="I63" s="16" t="n"/>
      <c r="J63" s="16" t="n"/>
      <c r="K63" s="16" t="n"/>
      <c r="L63" s="16" t="n"/>
      <c r="M63" s="19" t="n"/>
      <c r="N63" s="17">
        <f>IF(D63="","",_xlfn.WORKDAY.INTL(D63,TA_TRN,WEEKEND,HOL))</f>
        <v/>
      </c>
      <c r="O63" s="15">
        <f>IF(OR(N63="",M63&lt;&gt;""),"",IF(DATADATE&gt;N63,"OVERDUE",""))</f>
        <v/>
      </c>
      <c r="P63" s="15">
        <f>IF(OR(M63="",N63=""),"",IF(M63&lt;=N63,"On time","Late"))</f>
        <v/>
      </c>
      <c r="Q63" s="16" t="n"/>
      <c r="R63" s="16" t="n"/>
    </row>
    <row r="64">
      <c r="A64" s="15">
        <f>IF(C64="","",PROJ&amp;"-TRN-"&amp;B64&amp;"-"&amp;TEXT(C64,"0000"))</f>
        <v/>
      </c>
      <c r="B64" s="16" t="n"/>
      <c r="C64" s="16" t="n"/>
      <c r="D64" s="19" t="n"/>
      <c r="E64" s="16" t="n"/>
      <c r="F64" s="16" t="n"/>
      <c r="G64" s="16" t="n"/>
      <c r="H64" s="20" t="n"/>
      <c r="I64" s="16" t="n"/>
      <c r="J64" s="16" t="n"/>
      <c r="K64" s="16" t="n"/>
      <c r="L64" s="16" t="n"/>
      <c r="M64" s="19" t="n"/>
      <c r="N64" s="17">
        <f>IF(D64="","",_xlfn.WORKDAY.INTL(D64,TA_TRN,WEEKEND,HOL))</f>
        <v/>
      </c>
      <c r="O64" s="15">
        <f>IF(OR(N64="",M64&lt;&gt;""),"",IF(DATADATE&gt;N64,"OVERDUE",""))</f>
        <v/>
      </c>
      <c r="P64" s="15">
        <f>IF(OR(M64="",N64=""),"",IF(M64&lt;=N64,"On time","Late"))</f>
        <v/>
      </c>
      <c r="Q64" s="16" t="n"/>
      <c r="R64" s="16" t="n"/>
    </row>
    <row r="65">
      <c r="A65" s="15">
        <f>IF(C65="","",PROJ&amp;"-TRN-"&amp;B65&amp;"-"&amp;TEXT(C65,"0000"))</f>
        <v/>
      </c>
      <c r="B65" s="16" t="n"/>
      <c r="C65" s="16" t="n"/>
      <c r="D65" s="19" t="n"/>
      <c r="E65" s="16" t="n"/>
      <c r="F65" s="16" t="n"/>
      <c r="G65" s="16" t="n"/>
      <c r="H65" s="20" t="n"/>
      <c r="I65" s="16" t="n"/>
      <c r="J65" s="16" t="n"/>
      <c r="K65" s="16" t="n"/>
      <c r="L65" s="16" t="n"/>
      <c r="M65" s="19" t="n"/>
      <c r="N65" s="17">
        <f>IF(D65="","",_xlfn.WORKDAY.INTL(D65,TA_TRN,WEEKEND,HOL))</f>
        <v/>
      </c>
      <c r="O65" s="15">
        <f>IF(OR(N65="",M65&lt;&gt;""),"",IF(DATADATE&gt;N65,"OVERDUE",""))</f>
        <v/>
      </c>
      <c r="P65" s="15">
        <f>IF(OR(M65="",N65=""),"",IF(M65&lt;=N65,"On time","Late"))</f>
        <v/>
      </c>
      <c r="Q65" s="16" t="n"/>
      <c r="R65" s="16" t="n"/>
    </row>
    <row r="66">
      <c r="A66" s="15">
        <f>IF(C66="","",PROJ&amp;"-TRN-"&amp;B66&amp;"-"&amp;TEXT(C66,"0000"))</f>
        <v/>
      </c>
      <c r="B66" s="16" t="n"/>
      <c r="C66" s="16" t="n"/>
      <c r="D66" s="19" t="n"/>
      <c r="E66" s="16" t="n"/>
      <c r="F66" s="16" t="n"/>
      <c r="G66" s="16" t="n"/>
      <c r="H66" s="20" t="n"/>
      <c r="I66" s="16" t="n"/>
      <c r="J66" s="16" t="n"/>
      <c r="K66" s="16" t="n"/>
      <c r="L66" s="16" t="n"/>
      <c r="M66" s="19" t="n"/>
      <c r="N66" s="17">
        <f>IF(D66="","",_xlfn.WORKDAY.INTL(D66,TA_TRN,WEEKEND,HOL))</f>
        <v/>
      </c>
      <c r="O66" s="15">
        <f>IF(OR(N66="",M66&lt;&gt;""),"",IF(DATADATE&gt;N66,"OVERDUE",""))</f>
        <v/>
      </c>
      <c r="P66" s="15">
        <f>IF(OR(M66="",N66=""),"",IF(M66&lt;=N66,"On time","Late"))</f>
        <v/>
      </c>
      <c r="Q66" s="16" t="n"/>
      <c r="R66" s="16" t="n"/>
    </row>
    <row r="67">
      <c r="A67" s="15">
        <f>IF(C67="","",PROJ&amp;"-TRN-"&amp;B67&amp;"-"&amp;TEXT(C67,"0000"))</f>
        <v/>
      </c>
      <c r="B67" s="16" t="n"/>
      <c r="C67" s="16" t="n"/>
      <c r="D67" s="19" t="n"/>
      <c r="E67" s="16" t="n"/>
      <c r="F67" s="16" t="n"/>
      <c r="G67" s="16" t="n"/>
      <c r="H67" s="20" t="n"/>
      <c r="I67" s="16" t="n"/>
      <c r="J67" s="16" t="n"/>
      <c r="K67" s="16" t="n"/>
      <c r="L67" s="16" t="n"/>
      <c r="M67" s="19" t="n"/>
      <c r="N67" s="17">
        <f>IF(D67="","",_xlfn.WORKDAY.INTL(D67,TA_TRN,WEEKEND,HOL))</f>
        <v/>
      </c>
      <c r="O67" s="15">
        <f>IF(OR(N67="",M67&lt;&gt;""),"",IF(DATADATE&gt;N67,"OVERDUE",""))</f>
        <v/>
      </c>
      <c r="P67" s="15">
        <f>IF(OR(M67="",N67=""),"",IF(M67&lt;=N67,"On time","Late"))</f>
        <v/>
      </c>
      <c r="Q67" s="16" t="n"/>
      <c r="R67" s="16" t="n"/>
    </row>
    <row r="68">
      <c r="A68" s="15">
        <f>IF(C68="","",PROJ&amp;"-TRN-"&amp;B68&amp;"-"&amp;TEXT(C68,"0000"))</f>
        <v/>
      </c>
      <c r="B68" s="16" t="n"/>
      <c r="C68" s="16" t="n"/>
      <c r="D68" s="19" t="n"/>
      <c r="E68" s="16" t="n"/>
      <c r="F68" s="16" t="n"/>
      <c r="G68" s="16" t="n"/>
      <c r="H68" s="20" t="n"/>
      <c r="I68" s="16" t="n"/>
      <c r="J68" s="16" t="n"/>
      <c r="K68" s="16" t="n"/>
      <c r="L68" s="16" t="n"/>
      <c r="M68" s="19" t="n"/>
      <c r="N68" s="17">
        <f>IF(D68="","",_xlfn.WORKDAY.INTL(D68,TA_TRN,WEEKEND,HOL))</f>
        <v/>
      </c>
      <c r="O68" s="15">
        <f>IF(OR(N68="",M68&lt;&gt;""),"",IF(DATADATE&gt;N68,"OVERDUE",""))</f>
        <v/>
      </c>
      <c r="P68" s="15">
        <f>IF(OR(M68="",N68=""),"",IF(M68&lt;=N68,"On time","Late"))</f>
        <v/>
      </c>
      <c r="Q68" s="16" t="n"/>
      <c r="R68" s="16" t="n"/>
    </row>
    <row r="69">
      <c r="A69" s="15">
        <f>IF(C69="","",PROJ&amp;"-TRN-"&amp;B69&amp;"-"&amp;TEXT(C69,"0000"))</f>
        <v/>
      </c>
      <c r="B69" s="16" t="n"/>
      <c r="C69" s="16" t="n"/>
      <c r="D69" s="19" t="n"/>
      <c r="E69" s="16" t="n"/>
      <c r="F69" s="16" t="n"/>
      <c r="G69" s="16" t="n"/>
      <c r="H69" s="20" t="n"/>
      <c r="I69" s="16" t="n"/>
      <c r="J69" s="16" t="n"/>
      <c r="K69" s="16" t="n"/>
      <c r="L69" s="16" t="n"/>
      <c r="M69" s="19" t="n"/>
      <c r="N69" s="17">
        <f>IF(D69="","",_xlfn.WORKDAY.INTL(D69,TA_TRN,WEEKEND,HOL))</f>
        <v/>
      </c>
      <c r="O69" s="15">
        <f>IF(OR(N69="",M69&lt;&gt;""),"",IF(DATADATE&gt;N69,"OVERDUE",""))</f>
        <v/>
      </c>
      <c r="P69" s="15">
        <f>IF(OR(M69="",N69=""),"",IF(M69&lt;=N69,"On time","Late"))</f>
        <v/>
      </c>
      <c r="Q69" s="16" t="n"/>
      <c r="R69" s="16" t="n"/>
    </row>
    <row r="70">
      <c r="A70" s="15">
        <f>IF(C70="","",PROJ&amp;"-TRN-"&amp;B70&amp;"-"&amp;TEXT(C70,"0000"))</f>
        <v/>
      </c>
      <c r="B70" s="16" t="n"/>
      <c r="C70" s="16" t="n"/>
      <c r="D70" s="19" t="n"/>
      <c r="E70" s="16" t="n"/>
      <c r="F70" s="16" t="n"/>
      <c r="G70" s="16" t="n"/>
      <c r="H70" s="20" t="n"/>
      <c r="I70" s="16" t="n"/>
      <c r="J70" s="16" t="n"/>
      <c r="K70" s="16" t="n"/>
      <c r="L70" s="16" t="n"/>
      <c r="M70" s="19" t="n"/>
      <c r="N70" s="17">
        <f>IF(D70="","",_xlfn.WORKDAY.INTL(D70,TA_TRN,WEEKEND,HOL))</f>
        <v/>
      </c>
      <c r="O70" s="15">
        <f>IF(OR(N70="",M70&lt;&gt;""),"",IF(DATADATE&gt;N70,"OVERDUE",""))</f>
        <v/>
      </c>
      <c r="P70" s="15">
        <f>IF(OR(M70="",N70=""),"",IF(M70&lt;=N70,"On time","Late"))</f>
        <v/>
      </c>
      <c r="Q70" s="16" t="n"/>
      <c r="R70" s="16" t="n"/>
    </row>
    <row r="71">
      <c r="A71" s="15">
        <f>IF(C71="","",PROJ&amp;"-TRN-"&amp;B71&amp;"-"&amp;TEXT(C71,"0000"))</f>
        <v/>
      </c>
      <c r="B71" s="16" t="n"/>
      <c r="C71" s="16" t="n"/>
      <c r="D71" s="19" t="n"/>
      <c r="E71" s="16" t="n"/>
      <c r="F71" s="16" t="n"/>
      <c r="G71" s="16" t="n"/>
      <c r="H71" s="20" t="n"/>
      <c r="I71" s="16" t="n"/>
      <c r="J71" s="16" t="n"/>
      <c r="K71" s="16" t="n"/>
      <c r="L71" s="16" t="n"/>
      <c r="M71" s="19" t="n"/>
      <c r="N71" s="17">
        <f>IF(D71="","",_xlfn.WORKDAY.INTL(D71,TA_TRN,WEEKEND,HOL))</f>
        <v/>
      </c>
      <c r="O71" s="15">
        <f>IF(OR(N71="",M71&lt;&gt;""),"",IF(DATADATE&gt;N71,"OVERDUE",""))</f>
        <v/>
      </c>
      <c r="P71" s="15">
        <f>IF(OR(M71="",N71=""),"",IF(M71&lt;=N71,"On time","Late"))</f>
        <v/>
      </c>
      <c r="Q71" s="16" t="n"/>
      <c r="R71" s="16" t="n"/>
    </row>
    <row r="72">
      <c r="A72" s="15">
        <f>IF(C72="","",PROJ&amp;"-TRN-"&amp;B72&amp;"-"&amp;TEXT(C72,"0000"))</f>
        <v/>
      </c>
      <c r="B72" s="16" t="n"/>
      <c r="C72" s="16" t="n"/>
      <c r="D72" s="19" t="n"/>
      <c r="E72" s="16" t="n"/>
      <c r="F72" s="16" t="n"/>
      <c r="G72" s="16" t="n"/>
      <c r="H72" s="20" t="n"/>
      <c r="I72" s="16" t="n"/>
      <c r="J72" s="16" t="n"/>
      <c r="K72" s="16" t="n"/>
      <c r="L72" s="16" t="n"/>
      <c r="M72" s="19" t="n"/>
      <c r="N72" s="17">
        <f>IF(D72="","",_xlfn.WORKDAY.INTL(D72,TA_TRN,WEEKEND,HOL))</f>
        <v/>
      </c>
      <c r="O72" s="15">
        <f>IF(OR(N72="",M72&lt;&gt;""),"",IF(DATADATE&gt;N72,"OVERDUE",""))</f>
        <v/>
      </c>
      <c r="P72" s="15">
        <f>IF(OR(M72="",N72=""),"",IF(M72&lt;=N72,"On time","Late"))</f>
        <v/>
      </c>
      <c r="Q72" s="16" t="n"/>
      <c r="R72" s="16" t="n"/>
    </row>
    <row r="73">
      <c r="A73" s="15">
        <f>IF(C73="","",PROJ&amp;"-TRN-"&amp;B73&amp;"-"&amp;TEXT(C73,"0000"))</f>
        <v/>
      </c>
      <c r="B73" s="16" t="n"/>
      <c r="C73" s="16" t="n"/>
      <c r="D73" s="19" t="n"/>
      <c r="E73" s="16" t="n"/>
      <c r="F73" s="16" t="n"/>
      <c r="G73" s="16" t="n"/>
      <c r="H73" s="20" t="n"/>
      <c r="I73" s="16" t="n"/>
      <c r="J73" s="16" t="n"/>
      <c r="K73" s="16" t="n"/>
      <c r="L73" s="16" t="n"/>
      <c r="M73" s="19" t="n"/>
      <c r="N73" s="17">
        <f>IF(D73="","",_xlfn.WORKDAY.INTL(D73,TA_TRN,WEEKEND,HOL))</f>
        <v/>
      </c>
      <c r="O73" s="15">
        <f>IF(OR(N73="",M73&lt;&gt;""),"",IF(DATADATE&gt;N73,"OVERDUE",""))</f>
        <v/>
      </c>
      <c r="P73" s="15">
        <f>IF(OR(M73="",N73=""),"",IF(M73&lt;=N73,"On time","Late"))</f>
        <v/>
      </c>
      <c r="Q73" s="16" t="n"/>
      <c r="R73" s="16" t="n"/>
    </row>
    <row r="74">
      <c r="A74" s="15">
        <f>IF(C74="","",PROJ&amp;"-TRN-"&amp;B74&amp;"-"&amp;TEXT(C74,"0000"))</f>
        <v/>
      </c>
      <c r="B74" s="16" t="n"/>
      <c r="C74" s="16" t="n"/>
      <c r="D74" s="19" t="n"/>
      <c r="E74" s="16" t="n"/>
      <c r="F74" s="16" t="n"/>
      <c r="G74" s="16" t="n"/>
      <c r="H74" s="20" t="n"/>
      <c r="I74" s="16" t="n"/>
      <c r="J74" s="16" t="n"/>
      <c r="K74" s="16" t="n"/>
      <c r="L74" s="16" t="n"/>
      <c r="M74" s="19" t="n"/>
      <c r="N74" s="17">
        <f>IF(D74="","",_xlfn.WORKDAY.INTL(D74,TA_TRN,WEEKEND,HOL))</f>
        <v/>
      </c>
      <c r="O74" s="15">
        <f>IF(OR(N74="",M74&lt;&gt;""),"",IF(DATADATE&gt;N74,"OVERDUE",""))</f>
        <v/>
      </c>
      <c r="P74" s="15">
        <f>IF(OR(M74="",N74=""),"",IF(M74&lt;=N74,"On time","Late"))</f>
        <v/>
      </c>
      <c r="Q74" s="16" t="n"/>
      <c r="R74" s="16" t="n"/>
    </row>
    <row r="75">
      <c r="A75" s="15">
        <f>IF(C75="","",PROJ&amp;"-TRN-"&amp;B75&amp;"-"&amp;TEXT(C75,"0000"))</f>
        <v/>
      </c>
      <c r="B75" s="16" t="n"/>
      <c r="C75" s="16" t="n"/>
      <c r="D75" s="19" t="n"/>
      <c r="E75" s="16" t="n"/>
      <c r="F75" s="16" t="n"/>
      <c r="G75" s="16" t="n"/>
      <c r="H75" s="20" t="n"/>
      <c r="I75" s="16" t="n"/>
      <c r="J75" s="16" t="n"/>
      <c r="K75" s="16" t="n"/>
      <c r="L75" s="16" t="n"/>
      <c r="M75" s="19" t="n"/>
      <c r="N75" s="17">
        <f>IF(D75="","",_xlfn.WORKDAY.INTL(D75,TA_TRN,WEEKEND,HOL))</f>
        <v/>
      </c>
      <c r="O75" s="15">
        <f>IF(OR(N75="",M75&lt;&gt;""),"",IF(DATADATE&gt;N75,"OVERDUE",""))</f>
        <v/>
      </c>
      <c r="P75" s="15">
        <f>IF(OR(M75="",N75=""),"",IF(M75&lt;=N75,"On time","Late"))</f>
        <v/>
      </c>
      <c r="Q75" s="16" t="n"/>
      <c r="R75" s="16" t="n"/>
    </row>
    <row r="76">
      <c r="A76" s="15">
        <f>IF(C76="","",PROJ&amp;"-TRN-"&amp;B76&amp;"-"&amp;TEXT(C76,"0000"))</f>
        <v/>
      </c>
      <c r="B76" s="16" t="n"/>
      <c r="C76" s="16" t="n"/>
      <c r="D76" s="19" t="n"/>
      <c r="E76" s="16" t="n"/>
      <c r="F76" s="16" t="n"/>
      <c r="G76" s="16" t="n"/>
      <c r="H76" s="20" t="n"/>
      <c r="I76" s="16" t="n"/>
      <c r="J76" s="16" t="n"/>
      <c r="K76" s="16" t="n"/>
      <c r="L76" s="16" t="n"/>
      <c r="M76" s="19" t="n"/>
      <c r="N76" s="17">
        <f>IF(D76="","",_xlfn.WORKDAY.INTL(D76,TA_TRN,WEEKEND,HOL))</f>
        <v/>
      </c>
      <c r="O76" s="15">
        <f>IF(OR(N76="",M76&lt;&gt;""),"",IF(DATADATE&gt;N76,"OVERDUE",""))</f>
        <v/>
      </c>
      <c r="P76" s="15">
        <f>IF(OR(M76="",N76=""),"",IF(M76&lt;=N76,"On time","Late"))</f>
        <v/>
      </c>
      <c r="Q76" s="16" t="n"/>
      <c r="R76" s="16" t="n"/>
    </row>
    <row r="77">
      <c r="A77" s="15">
        <f>IF(C77="","",PROJ&amp;"-TRN-"&amp;B77&amp;"-"&amp;TEXT(C77,"0000"))</f>
        <v/>
      </c>
      <c r="B77" s="16" t="n"/>
      <c r="C77" s="16" t="n"/>
      <c r="D77" s="19" t="n"/>
      <c r="E77" s="16" t="n"/>
      <c r="F77" s="16" t="n"/>
      <c r="G77" s="16" t="n"/>
      <c r="H77" s="20" t="n"/>
      <c r="I77" s="16" t="n"/>
      <c r="J77" s="16" t="n"/>
      <c r="K77" s="16" t="n"/>
      <c r="L77" s="16" t="n"/>
      <c r="M77" s="19" t="n"/>
      <c r="N77" s="17">
        <f>IF(D77="","",_xlfn.WORKDAY.INTL(D77,TA_TRN,WEEKEND,HOL))</f>
        <v/>
      </c>
      <c r="O77" s="15">
        <f>IF(OR(N77="",M77&lt;&gt;""),"",IF(DATADATE&gt;N77,"OVERDUE",""))</f>
        <v/>
      </c>
      <c r="P77" s="15">
        <f>IF(OR(M77="",N77=""),"",IF(M77&lt;=N77,"On time","Late"))</f>
        <v/>
      </c>
      <c r="Q77" s="16" t="n"/>
      <c r="R77" s="16" t="n"/>
    </row>
    <row r="78">
      <c r="A78" s="15">
        <f>IF(C78="","",PROJ&amp;"-TRN-"&amp;B78&amp;"-"&amp;TEXT(C78,"0000"))</f>
        <v/>
      </c>
      <c r="B78" s="16" t="n"/>
      <c r="C78" s="16" t="n"/>
      <c r="D78" s="19" t="n"/>
      <c r="E78" s="16" t="n"/>
      <c r="F78" s="16" t="n"/>
      <c r="G78" s="16" t="n"/>
      <c r="H78" s="20" t="n"/>
      <c r="I78" s="16" t="n"/>
      <c r="J78" s="16" t="n"/>
      <c r="K78" s="16" t="n"/>
      <c r="L78" s="16" t="n"/>
      <c r="M78" s="19" t="n"/>
      <c r="N78" s="17">
        <f>IF(D78="","",_xlfn.WORKDAY.INTL(D78,TA_TRN,WEEKEND,HOL))</f>
        <v/>
      </c>
      <c r="O78" s="15">
        <f>IF(OR(N78="",M78&lt;&gt;""),"",IF(DATADATE&gt;N78,"OVERDUE",""))</f>
        <v/>
      </c>
      <c r="P78" s="15">
        <f>IF(OR(M78="",N78=""),"",IF(M78&lt;=N78,"On time","Late"))</f>
        <v/>
      </c>
      <c r="Q78" s="16" t="n"/>
      <c r="R78" s="16" t="n"/>
    </row>
    <row r="79">
      <c r="A79" s="15">
        <f>IF(C79="","",PROJ&amp;"-TRN-"&amp;B79&amp;"-"&amp;TEXT(C79,"0000"))</f>
        <v/>
      </c>
      <c r="B79" s="16" t="n"/>
      <c r="C79" s="16" t="n"/>
      <c r="D79" s="19" t="n"/>
      <c r="E79" s="16" t="n"/>
      <c r="F79" s="16" t="n"/>
      <c r="G79" s="16" t="n"/>
      <c r="H79" s="20" t="n"/>
      <c r="I79" s="16" t="n"/>
      <c r="J79" s="16" t="n"/>
      <c r="K79" s="16" t="n"/>
      <c r="L79" s="16" t="n"/>
      <c r="M79" s="19" t="n"/>
      <c r="N79" s="17">
        <f>IF(D79="","",_xlfn.WORKDAY.INTL(D79,TA_TRN,WEEKEND,HOL))</f>
        <v/>
      </c>
      <c r="O79" s="15">
        <f>IF(OR(N79="",M79&lt;&gt;""),"",IF(DATADATE&gt;N79,"OVERDUE",""))</f>
        <v/>
      </c>
      <c r="P79" s="15">
        <f>IF(OR(M79="",N79=""),"",IF(M79&lt;=N79,"On time","Late"))</f>
        <v/>
      </c>
      <c r="Q79" s="16" t="n"/>
      <c r="R79" s="16" t="n"/>
    </row>
    <row r="80">
      <c r="A80" s="15">
        <f>IF(C80="","",PROJ&amp;"-TRN-"&amp;B80&amp;"-"&amp;TEXT(C80,"0000"))</f>
        <v/>
      </c>
      <c r="B80" s="16" t="n"/>
      <c r="C80" s="16" t="n"/>
      <c r="D80" s="19" t="n"/>
      <c r="E80" s="16" t="n"/>
      <c r="F80" s="16" t="n"/>
      <c r="G80" s="16" t="n"/>
      <c r="H80" s="20" t="n"/>
      <c r="I80" s="16" t="n"/>
      <c r="J80" s="16" t="n"/>
      <c r="K80" s="16" t="n"/>
      <c r="L80" s="16" t="n"/>
      <c r="M80" s="19" t="n"/>
      <c r="N80" s="17">
        <f>IF(D80="","",_xlfn.WORKDAY.INTL(D80,TA_TRN,WEEKEND,HOL))</f>
        <v/>
      </c>
      <c r="O80" s="15">
        <f>IF(OR(N80="",M80&lt;&gt;""),"",IF(DATADATE&gt;N80,"OVERDUE",""))</f>
        <v/>
      </c>
      <c r="P80" s="15">
        <f>IF(OR(M80="",N80=""),"",IF(M80&lt;=N80,"On time","Late"))</f>
        <v/>
      </c>
      <c r="Q80" s="16" t="n"/>
      <c r="R80" s="16" t="n"/>
    </row>
    <row r="81">
      <c r="A81" s="15">
        <f>IF(C81="","",PROJ&amp;"-TRN-"&amp;B81&amp;"-"&amp;TEXT(C81,"0000"))</f>
        <v/>
      </c>
      <c r="B81" s="16" t="n"/>
      <c r="C81" s="16" t="n"/>
      <c r="D81" s="19" t="n"/>
      <c r="E81" s="16" t="n"/>
      <c r="F81" s="16" t="n"/>
      <c r="G81" s="16" t="n"/>
      <c r="H81" s="20" t="n"/>
      <c r="I81" s="16" t="n"/>
      <c r="J81" s="16" t="n"/>
      <c r="K81" s="16" t="n"/>
      <c r="L81" s="16" t="n"/>
      <c r="M81" s="19" t="n"/>
      <c r="N81" s="17">
        <f>IF(D81="","",_xlfn.WORKDAY.INTL(D81,TA_TRN,WEEKEND,HOL))</f>
        <v/>
      </c>
      <c r="O81" s="15">
        <f>IF(OR(N81="",M81&lt;&gt;""),"",IF(DATADATE&gt;N81,"OVERDUE",""))</f>
        <v/>
      </c>
      <c r="P81" s="15">
        <f>IF(OR(M81="",N81=""),"",IF(M81&lt;=N81,"On time","Late"))</f>
        <v/>
      </c>
      <c r="Q81" s="16" t="n"/>
      <c r="R81" s="16" t="n"/>
    </row>
    <row r="82">
      <c r="A82" s="15">
        <f>IF(C82="","",PROJ&amp;"-TRN-"&amp;B82&amp;"-"&amp;TEXT(C82,"0000"))</f>
        <v/>
      </c>
      <c r="B82" s="16" t="n"/>
      <c r="C82" s="16" t="n"/>
      <c r="D82" s="19" t="n"/>
      <c r="E82" s="16" t="n"/>
      <c r="F82" s="16" t="n"/>
      <c r="G82" s="16" t="n"/>
      <c r="H82" s="20" t="n"/>
      <c r="I82" s="16" t="n"/>
      <c r="J82" s="16" t="n"/>
      <c r="K82" s="16" t="n"/>
      <c r="L82" s="16" t="n"/>
      <c r="M82" s="19" t="n"/>
      <c r="N82" s="17">
        <f>IF(D82="","",_xlfn.WORKDAY.INTL(D82,TA_TRN,WEEKEND,HOL))</f>
        <v/>
      </c>
      <c r="O82" s="15">
        <f>IF(OR(N82="",M82&lt;&gt;""),"",IF(DATADATE&gt;N82,"OVERDUE",""))</f>
        <v/>
      </c>
      <c r="P82" s="15">
        <f>IF(OR(M82="",N82=""),"",IF(M82&lt;=N82,"On time","Late"))</f>
        <v/>
      </c>
      <c r="Q82" s="16" t="n"/>
      <c r="R82" s="16" t="n"/>
    </row>
    <row r="83">
      <c r="A83" s="15">
        <f>IF(C83="","",PROJ&amp;"-TRN-"&amp;B83&amp;"-"&amp;TEXT(C83,"0000"))</f>
        <v/>
      </c>
      <c r="B83" s="16" t="n"/>
      <c r="C83" s="16" t="n"/>
      <c r="D83" s="19" t="n"/>
      <c r="E83" s="16" t="n"/>
      <c r="F83" s="16" t="n"/>
      <c r="G83" s="16" t="n"/>
      <c r="H83" s="20" t="n"/>
      <c r="I83" s="16" t="n"/>
      <c r="J83" s="16" t="n"/>
      <c r="K83" s="16" t="n"/>
      <c r="L83" s="16" t="n"/>
      <c r="M83" s="19" t="n"/>
      <c r="N83" s="17">
        <f>IF(D83="","",_xlfn.WORKDAY.INTL(D83,TA_TRN,WEEKEND,HOL))</f>
        <v/>
      </c>
      <c r="O83" s="15">
        <f>IF(OR(N83="",M83&lt;&gt;""),"",IF(DATADATE&gt;N83,"OVERDUE",""))</f>
        <v/>
      </c>
      <c r="P83" s="15">
        <f>IF(OR(M83="",N83=""),"",IF(M83&lt;=N83,"On time","Late"))</f>
        <v/>
      </c>
      <c r="Q83" s="16" t="n"/>
      <c r="R83" s="16" t="n"/>
    </row>
    <row r="84">
      <c r="A84" s="15">
        <f>IF(C84="","",PROJ&amp;"-TRN-"&amp;B84&amp;"-"&amp;TEXT(C84,"0000"))</f>
        <v/>
      </c>
      <c r="B84" s="16" t="n"/>
      <c r="C84" s="16" t="n"/>
      <c r="D84" s="19" t="n"/>
      <c r="E84" s="16" t="n"/>
      <c r="F84" s="16" t="n"/>
      <c r="G84" s="16" t="n"/>
      <c r="H84" s="20" t="n"/>
      <c r="I84" s="16" t="n"/>
      <c r="J84" s="16" t="n"/>
      <c r="K84" s="16" t="n"/>
      <c r="L84" s="16" t="n"/>
      <c r="M84" s="19" t="n"/>
      <c r="N84" s="17">
        <f>IF(D84="","",_xlfn.WORKDAY.INTL(D84,TA_TRN,WEEKEND,HOL))</f>
        <v/>
      </c>
      <c r="O84" s="15">
        <f>IF(OR(N84="",M84&lt;&gt;""),"",IF(DATADATE&gt;N84,"OVERDUE",""))</f>
        <v/>
      </c>
      <c r="P84" s="15">
        <f>IF(OR(M84="",N84=""),"",IF(M84&lt;=N84,"On time","Late"))</f>
        <v/>
      </c>
      <c r="Q84" s="16" t="n"/>
      <c r="R84" s="16" t="n"/>
    </row>
    <row r="85">
      <c r="A85" s="15">
        <f>IF(C85="","",PROJ&amp;"-TRN-"&amp;B85&amp;"-"&amp;TEXT(C85,"0000"))</f>
        <v/>
      </c>
      <c r="B85" s="16" t="n"/>
      <c r="C85" s="16" t="n"/>
      <c r="D85" s="19" t="n"/>
      <c r="E85" s="16" t="n"/>
      <c r="F85" s="16" t="n"/>
      <c r="G85" s="16" t="n"/>
      <c r="H85" s="20" t="n"/>
      <c r="I85" s="16" t="n"/>
      <c r="J85" s="16" t="n"/>
      <c r="K85" s="16" t="n"/>
      <c r="L85" s="16" t="n"/>
      <c r="M85" s="19" t="n"/>
      <c r="N85" s="17">
        <f>IF(D85="","",_xlfn.WORKDAY.INTL(D85,TA_TRN,WEEKEND,HOL))</f>
        <v/>
      </c>
      <c r="O85" s="15">
        <f>IF(OR(N85="",M85&lt;&gt;""),"",IF(DATADATE&gt;N85,"OVERDUE",""))</f>
        <v/>
      </c>
      <c r="P85" s="15">
        <f>IF(OR(M85="",N85=""),"",IF(M85&lt;=N85,"On time","Late"))</f>
        <v/>
      </c>
      <c r="Q85" s="16" t="n"/>
      <c r="R85" s="16" t="n"/>
    </row>
    <row r="86">
      <c r="A86" s="15">
        <f>IF(C86="","",PROJ&amp;"-TRN-"&amp;B86&amp;"-"&amp;TEXT(C86,"0000"))</f>
        <v/>
      </c>
      <c r="B86" s="16" t="n"/>
      <c r="C86" s="16" t="n"/>
      <c r="D86" s="19" t="n"/>
      <c r="E86" s="16" t="n"/>
      <c r="F86" s="16" t="n"/>
      <c r="G86" s="16" t="n"/>
      <c r="H86" s="20" t="n"/>
      <c r="I86" s="16" t="n"/>
      <c r="J86" s="16" t="n"/>
      <c r="K86" s="16" t="n"/>
      <c r="L86" s="16" t="n"/>
      <c r="M86" s="19" t="n"/>
      <c r="N86" s="17">
        <f>IF(D86="","",_xlfn.WORKDAY.INTL(D86,TA_TRN,WEEKEND,HOL))</f>
        <v/>
      </c>
      <c r="O86" s="15">
        <f>IF(OR(N86="",M86&lt;&gt;""),"",IF(DATADATE&gt;N86,"OVERDUE",""))</f>
        <v/>
      </c>
      <c r="P86" s="15">
        <f>IF(OR(M86="",N86=""),"",IF(M86&lt;=N86,"On time","Late"))</f>
        <v/>
      </c>
      <c r="Q86" s="16" t="n"/>
      <c r="R86" s="16" t="n"/>
    </row>
    <row r="87">
      <c r="A87" s="15">
        <f>IF(C87="","",PROJ&amp;"-TRN-"&amp;B87&amp;"-"&amp;TEXT(C87,"0000"))</f>
        <v/>
      </c>
      <c r="B87" s="16" t="n"/>
      <c r="C87" s="16" t="n"/>
      <c r="D87" s="19" t="n"/>
      <c r="E87" s="16" t="n"/>
      <c r="F87" s="16" t="n"/>
      <c r="G87" s="16" t="n"/>
      <c r="H87" s="20" t="n"/>
      <c r="I87" s="16" t="n"/>
      <c r="J87" s="16" t="n"/>
      <c r="K87" s="16" t="n"/>
      <c r="L87" s="16" t="n"/>
      <c r="M87" s="19" t="n"/>
      <c r="N87" s="17">
        <f>IF(D87="","",_xlfn.WORKDAY.INTL(D87,TA_TRN,WEEKEND,HOL))</f>
        <v/>
      </c>
      <c r="O87" s="15">
        <f>IF(OR(N87="",M87&lt;&gt;""),"",IF(DATADATE&gt;N87,"OVERDUE",""))</f>
        <v/>
      </c>
      <c r="P87" s="15">
        <f>IF(OR(M87="",N87=""),"",IF(M87&lt;=N87,"On time","Late"))</f>
        <v/>
      </c>
      <c r="Q87" s="16" t="n"/>
      <c r="R87" s="16" t="n"/>
    </row>
    <row r="88">
      <c r="A88" s="15">
        <f>IF(C88="","",PROJ&amp;"-TRN-"&amp;B88&amp;"-"&amp;TEXT(C88,"0000"))</f>
        <v/>
      </c>
      <c r="B88" s="16" t="n"/>
      <c r="C88" s="16" t="n"/>
      <c r="D88" s="19" t="n"/>
      <c r="E88" s="16" t="n"/>
      <c r="F88" s="16" t="n"/>
      <c r="G88" s="16" t="n"/>
      <c r="H88" s="20" t="n"/>
      <c r="I88" s="16" t="n"/>
      <c r="J88" s="16" t="n"/>
      <c r="K88" s="16" t="n"/>
      <c r="L88" s="16" t="n"/>
      <c r="M88" s="19" t="n"/>
      <c r="N88" s="17">
        <f>IF(D88="","",_xlfn.WORKDAY.INTL(D88,TA_TRN,WEEKEND,HOL))</f>
        <v/>
      </c>
      <c r="O88" s="15">
        <f>IF(OR(N88="",M88&lt;&gt;""),"",IF(DATADATE&gt;N88,"OVERDUE",""))</f>
        <v/>
      </c>
      <c r="P88" s="15">
        <f>IF(OR(M88="",N88=""),"",IF(M88&lt;=N88,"On time","Late"))</f>
        <v/>
      </c>
      <c r="Q88" s="16" t="n"/>
      <c r="R88" s="16" t="n"/>
    </row>
    <row r="89">
      <c r="A89" s="15">
        <f>IF(C89="","",PROJ&amp;"-TRN-"&amp;B89&amp;"-"&amp;TEXT(C89,"0000"))</f>
        <v/>
      </c>
      <c r="B89" s="16" t="n"/>
      <c r="C89" s="16" t="n"/>
      <c r="D89" s="19" t="n"/>
      <c r="E89" s="16" t="n"/>
      <c r="F89" s="16" t="n"/>
      <c r="G89" s="16" t="n"/>
      <c r="H89" s="20" t="n"/>
      <c r="I89" s="16" t="n"/>
      <c r="J89" s="16" t="n"/>
      <c r="K89" s="16" t="n"/>
      <c r="L89" s="16" t="n"/>
      <c r="M89" s="19" t="n"/>
      <c r="N89" s="17">
        <f>IF(D89="","",_xlfn.WORKDAY.INTL(D89,TA_TRN,WEEKEND,HOL))</f>
        <v/>
      </c>
      <c r="O89" s="15">
        <f>IF(OR(N89="",M89&lt;&gt;""),"",IF(DATADATE&gt;N89,"OVERDUE",""))</f>
        <v/>
      </c>
      <c r="P89" s="15">
        <f>IF(OR(M89="",N89=""),"",IF(M89&lt;=N89,"On time","Late"))</f>
        <v/>
      </c>
      <c r="Q89" s="16" t="n"/>
      <c r="R89" s="16" t="n"/>
    </row>
    <row r="90">
      <c r="A90" s="15">
        <f>IF(C90="","",PROJ&amp;"-TRN-"&amp;B90&amp;"-"&amp;TEXT(C90,"0000"))</f>
        <v/>
      </c>
      <c r="B90" s="16" t="n"/>
      <c r="C90" s="16" t="n"/>
      <c r="D90" s="19" t="n"/>
      <c r="E90" s="16" t="n"/>
      <c r="F90" s="16" t="n"/>
      <c r="G90" s="16" t="n"/>
      <c r="H90" s="20" t="n"/>
      <c r="I90" s="16" t="n"/>
      <c r="J90" s="16" t="n"/>
      <c r="K90" s="16" t="n"/>
      <c r="L90" s="16" t="n"/>
      <c r="M90" s="19" t="n"/>
      <c r="N90" s="17">
        <f>IF(D90="","",_xlfn.WORKDAY.INTL(D90,TA_TRN,WEEKEND,HOL))</f>
        <v/>
      </c>
      <c r="O90" s="15">
        <f>IF(OR(N90="",M90&lt;&gt;""),"",IF(DATADATE&gt;N90,"OVERDUE",""))</f>
        <v/>
      </c>
      <c r="P90" s="15">
        <f>IF(OR(M90="",N90=""),"",IF(M90&lt;=N90,"On time","Late"))</f>
        <v/>
      </c>
      <c r="Q90" s="16" t="n"/>
      <c r="R90" s="16" t="n"/>
    </row>
    <row r="91">
      <c r="A91" s="15">
        <f>IF(C91="","",PROJ&amp;"-TRN-"&amp;B91&amp;"-"&amp;TEXT(C91,"0000"))</f>
        <v/>
      </c>
      <c r="B91" s="16" t="n"/>
      <c r="C91" s="16" t="n"/>
      <c r="D91" s="19" t="n"/>
      <c r="E91" s="16" t="n"/>
      <c r="F91" s="16" t="n"/>
      <c r="G91" s="16" t="n"/>
      <c r="H91" s="20" t="n"/>
      <c r="I91" s="16" t="n"/>
      <c r="J91" s="16" t="n"/>
      <c r="K91" s="16" t="n"/>
      <c r="L91" s="16" t="n"/>
      <c r="M91" s="19" t="n"/>
      <c r="N91" s="17">
        <f>IF(D91="","",_xlfn.WORKDAY.INTL(D91,TA_TRN,WEEKEND,HOL))</f>
        <v/>
      </c>
      <c r="O91" s="15">
        <f>IF(OR(N91="",M91&lt;&gt;""),"",IF(DATADATE&gt;N91,"OVERDUE",""))</f>
        <v/>
      </c>
      <c r="P91" s="15">
        <f>IF(OR(M91="",N91=""),"",IF(M91&lt;=N91,"On time","Late"))</f>
        <v/>
      </c>
      <c r="Q91" s="16" t="n"/>
      <c r="R91" s="16" t="n"/>
    </row>
    <row r="92">
      <c r="A92" s="15">
        <f>IF(C92="","",PROJ&amp;"-TRN-"&amp;B92&amp;"-"&amp;TEXT(C92,"0000"))</f>
        <v/>
      </c>
      <c r="B92" s="16" t="n"/>
      <c r="C92" s="16" t="n"/>
      <c r="D92" s="19" t="n"/>
      <c r="E92" s="16" t="n"/>
      <c r="F92" s="16" t="n"/>
      <c r="G92" s="16" t="n"/>
      <c r="H92" s="20" t="n"/>
      <c r="I92" s="16" t="n"/>
      <c r="J92" s="16" t="n"/>
      <c r="K92" s="16" t="n"/>
      <c r="L92" s="16" t="n"/>
      <c r="M92" s="19" t="n"/>
      <c r="N92" s="17">
        <f>IF(D92="","",_xlfn.WORKDAY.INTL(D92,TA_TRN,WEEKEND,HOL))</f>
        <v/>
      </c>
      <c r="O92" s="15">
        <f>IF(OR(N92="",M92&lt;&gt;""),"",IF(DATADATE&gt;N92,"OVERDUE",""))</f>
        <v/>
      </c>
      <c r="P92" s="15">
        <f>IF(OR(M92="",N92=""),"",IF(M92&lt;=N92,"On time","Late"))</f>
        <v/>
      </c>
      <c r="Q92" s="16" t="n"/>
      <c r="R92" s="16" t="n"/>
    </row>
    <row r="93">
      <c r="A93" s="15">
        <f>IF(C93="","",PROJ&amp;"-TRN-"&amp;B93&amp;"-"&amp;TEXT(C93,"0000"))</f>
        <v/>
      </c>
      <c r="B93" s="16" t="n"/>
      <c r="C93" s="16" t="n"/>
      <c r="D93" s="19" t="n"/>
      <c r="E93" s="16" t="n"/>
      <c r="F93" s="16" t="n"/>
      <c r="G93" s="16" t="n"/>
      <c r="H93" s="20" t="n"/>
      <c r="I93" s="16" t="n"/>
      <c r="J93" s="16" t="n"/>
      <c r="K93" s="16" t="n"/>
      <c r="L93" s="16" t="n"/>
      <c r="M93" s="19" t="n"/>
      <c r="N93" s="17">
        <f>IF(D93="","",_xlfn.WORKDAY.INTL(D93,TA_TRN,WEEKEND,HOL))</f>
        <v/>
      </c>
      <c r="O93" s="15">
        <f>IF(OR(N93="",M93&lt;&gt;""),"",IF(DATADATE&gt;N93,"OVERDUE",""))</f>
        <v/>
      </c>
      <c r="P93" s="15">
        <f>IF(OR(M93="",N93=""),"",IF(M93&lt;=N93,"On time","Late"))</f>
        <v/>
      </c>
      <c r="Q93" s="16" t="n"/>
      <c r="R93" s="16" t="n"/>
    </row>
    <row r="94">
      <c r="A94" s="15">
        <f>IF(C94="","",PROJ&amp;"-TRN-"&amp;B94&amp;"-"&amp;TEXT(C94,"0000"))</f>
        <v/>
      </c>
      <c r="B94" s="16" t="n"/>
      <c r="C94" s="16" t="n"/>
      <c r="D94" s="19" t="n"/>
      <c r="E94" s="16" t="n"/>
      <c r="F94" s="16" t="n"/>
      <c r="G94" s="16" t="n"/>
      <c r="H94" s="20" t="n"/>
      <c r="I94" s="16" t="n"/>
      <c r="J94" s="16" t="n"/>
      <c r="K94" s="16" t="n"/>
      <c r="L94" s="16" t="n"/>
      <c r="M94" s="19" t="n"/>
      <c r="N94" s="17">
        <f>IF(D94="","",_xlfn.WORKDAY.INTL(D94,TA_TRN,WEEKEND,HOL))</f>
        <v/>
      </c>
      <c r="O94" s="15">
        <f>IF(OR(N94="",M94&lt;&gt;""),"",IF(DATADATE&gt;N94,"OVERDUE",""))</f>
        <v/>
      </c>
      <c r="P94" s="15">
        <f>IF(OR(M94="",N94=""),"",IF(M94&lt;=N94,"On time","Late"))</f>
        <v/>
      </c>
      <c r="Q94" s="16" t="n"/>
      <c r="R94" s="16" t="n"/>
    </row>
    <row r="95">
      <c r="A95" s="15">
        <f>IF(C95="","",PROJ&amp;"-TRN-"&amp;B95&amp;"-"&amp;TEXT(C95,"0000"))</f>
        <v/>
      </c>
      <c r="B95" s="16" t="n"/>
      <c r="C95" s="16" t="n"/>
      <c r="D95" s="19" t="n"/>
      <c r="E95" s="16" t="n"/>
      <c r="F95" s="16" t="n"/>
      <c r="G95" s="16" t="n"/>
      <c r="H95" s="20" t="n"/>
      <c r="I95" s="16" t="n"/>
      <c r="J95" s="16" t="n"/>
      <c r="K95" s="16" t="n"/>
      <c r="L95" s="16" t="n"/>
      <c r="M95" s="19" t="n"/>
      <c r="N95" s="17">
        <f>IF(D95="","",_xlfn.WORKDAY.INTL(D95,TA_TRN,WEEKEND,HOL))</f>
        <v/>
      </c>
      <c r="O95" s="15">
        <f>IF(OR(N95="",M95&lt;&gt;""),"",IF(DATADATE&gt;N95,"OVERDUE",""))</f>
        <v/>
      </c>
      <c r="P95" s="15">
        <f>IF(OR(M95="",N95=""),"",IF(M95&lt;=N95,"On time","Late"))</f>
        <v/>
      </c>
      <c r="Q95" s="16" t="n"/>
      <c r="R95" s="16" t="n"/>
    </row>
    <row r="96">
      <c r="A96" s="15">
        <f>IF(C96="","",PROJ&amp;"-TRN-"&amp;B96&amp;"-"&amp;TEXT(C96,"0000"))</f>
        <v/>
      </c>
      <c r="B96" s="16" t="n"/>
      <c r="C96" s="16" t="n"/>
      <c r="D96" s="19" t="n"/>
      <c r="E96" s="16" t="n"/>
      <c r="F96" s="16" t="n"/>
      <c r="G96" s="16" t="n"/>
      <c r="H96" s="20" t="n"/>
      <c r="I96" s="16" t="n"/>
      <c r="J96" s="16" t="n"/>
      <c r="K96" s="16" t="n"/>
      <c r="L96" s="16" t="n"/>
      <c r="M96" s="19" t="n"/>
      <c r="N96" s="17">
        <f>IF(D96="","",_xlfn.WORKDAY.INTL(D96,TA_TRN,WEEKEND,HOL))</f>
        <v/>
      </c>
      <c r="O96" s="15">
        <f>IF(OR(N96="",M96&lt;&gt;""),"",IF(DATADATE&gt;N96,"OVERDUE",""))</f>
        <v/>
      </c>
      <c r="P96" s="15">
        <f>IF(OR(M96="",N96=""),"",IF(M96&lt;=N96,"On time","Late"))</f>
        <v/>
      </c>
      <c r="Q96" s="16" t="n"/>
      <c r="R96" s="16" t="n"/>
    </row>
    <row r="97">
      <c r="A97" s="15">
        <f>IF(C97="","",PROJ&amp;"-TRN-"&amp;B97&amp;"-"&amp;TEXT(C97,"0000"))</f>
        <v/>
      </c>
      <c r="B97" s="16" t="n"/>
      <c r="C97" s="16" t="n"/>
      <c r="D97" s="19" t="n"/>
      <c r="E97" s="16" t="n"/>
      <c r="F97" s="16" t="n"/>
      <c r="G97" s="16" t="n"/>
      <c r="H97" s="20" t="n"/>
      <c r="I97" s="16" t="n"/>
      <c r="J97" s="16" t="n"/>
      <c r="K97" s="16" t="n"/>
      <c r="L97" s="16" t="n"/>
      <c r="M97" s="19" t="n"/>
      <c r="N97" s="17">
        <f>IF(D97="","",_xlfn.WORKDAY.INTL(D97,TA_TRN,WEEKEND,HOL))</f>
        <v/>
      </c>
      <c r="O97" s="15">
        <f>IF(OR(N97="",M97&lt;&gt;""),"",IF(DATADATE&gt;N97,"OVERDUE",""))</f>
        <v/>
      </c>
      <c r="P97" s="15">
        <f>IF(OR(M97="",N97=""),"",IF(M97&lt;=N97,"On time","Late"))</f>
        <v/>
      </c>
      <c r="Q97" s="16" t="n"/>
      <c r="R97" s="16" t="n"/>
    </row>
    <row r="98">
      <c r="A98" s="15">
        <f>IF(C98="","",PROJ&amp;"-TRN-"&amp;B98&amp;"-"&amp;TEXT(C98,"0000"))</f>
        <v/>
      </c>
      <c r="B98" s="16" t="n"/>
      <c r="C98" s="16" t="n"/>
      <c r="D98" s="19" t="n"/>
      <c r="E98" s="16" t="n"/>
      <c r="F98" s="16" t="n"/>
      <c r="G98" s="16" t="n"/>
      <c r="H98" s="20" t="n"/>
      <c r="I98" s="16" t="n"/>
      <c r="J98" s="16" t="n"/>
      <c r="K98" s="16" t="n"/>
      <c r="L98" s="16" t="n"/>
      <c r="M98" s="19" t="n"/>
      <c r="N98" s="17">
        <f>IF(D98="","",_xlfn.WORKDAY.INTL(D98,TA_TRN,WEEKEND,HOL))</f>
        <v/>
      </c>
      <c r="O98" s="15">
        <f>IF(OR(N98="",M98&lt;&gt;""),"",IF(DATADATE&gt;N98,"OVERDUE",""))</f>
        <v/>
      </c>
      <c r="P98" s="15">
        <f>IF(OR(M98="",N98=""),"",IF(M98&lt;=N98,"On time","Late"))</f>
        <v/>
      </c>
      <c r="Q98" s="16" t="n"/>
      <c r="R98" s="16" t="n"/>
    </row>
    <row r="99">
      <c r="A99" s="15">
        <f>IF(C99="","",PROJ&amp;"-TRN-"&amp;B99&amp;"-"&amp;TEXT(C99,"0000"))</f>
        <v/>
      </c>
      <c r="B99" s="16" t="n"/>
      <c r="C99" s="16" t="n"/>
      <c r="D99" s="19" t="n"/>
      <c r="E99" s="16" t="n"/>
      <c r="F99" s="16" t="n"/>
      <c r="G99" s="16" t="n"/>
      <c r="H99" s="20" t="n"/>
      <c r="I99" s="16" t="n"/>
      <c r="J99" s="16" t="n"/>
      <c r="K99" s="16" t="n"/>
      <c r="L99" s="16" t="n"/>
      <c r="M99" s="19" t="n"/>
      <c r="N99" s="17">
        <f>IF(D99="","",_xlfn.WORKDAY.INTL(D99,TA_TRN,WEEKEND,HOL))</f>
        <v/>
      </c>
      <c r="O99" s="15">
        <f>IF(OR(N99="",M99&lt;&gt;""),"",IF(DATADATE&gt;N99,"OVERDUE",""))</f>
        <v/>
      </c>
      <c r="P99" s="15">
        <f>IF(OR(M99="",N99=""),"",IF(M99&lt;=N99,"On time","Late"))</f>
        <v/>
      </c>
      <c r="Q99" s="16" t="n"/>
      <c r="R99" s="16" t="n"/>
    </row>
    <row r="100">
      <c r="A100" s="15">
        <f>IF(C100="","",PROJ&amp;"-TRN-"&amp;B100&amp;"-"&amp;TEXT(C100,"0000"))</f>
        <v/>
      </c>
      <c r="B100" s="16" t="n"/>
      <c r="C100" s="16" t="n"/>
      <c r="D100" s="19" t="n"/>
      <c r="E100" s="16" t="n"/>
      <c r="F100" s="16" t="n"/>
      <c r="G100" s="16" t="n"/>
      <c r="H100" s="20" t="n"/>
      <c r="I100" s="16" t="n"/>
      <c r="J100" s="16" t="n"/>
      <c r="K100" s="16" t="n"/>
      <c r="L100" s="16" t="n"/>
      <c r="M100" s="19" t="n"/>
      <c r="N100" s="17">
        <f>IF(D100="","",_xlfn.WORKDAY.INTL(D100,TA_TRN,WEEKEND,HOL))</f>
        <v/>
      </c>
      <c r="O100" s="15">
        <f>IF(OR(N100="",M100&lt;&gt;""),"",IF(DATADATE&gt;N100,"OVERDUE",""))</f>
        <v/>
      </c>
      <c r="P100" s="15">
        <f>IF(OR(M100="",N100=""),"",IF(M100&lt;=N100,"On time","Late"))</f>
        <v/>
      </c>
      <c r="Q100" s="16" t="n"/>
      <c r="R100" s="16" t="n"/>
    </row>
    <row r="101">
      <c r="A101" s="15">
        <f>IF(C101="","",PROJ&amp;"-TRN-"&amp;B101&amp;"-"&amp;TEXT(C101,"0000"))</f>
        <v/>
      </c>
      <c r="B101" s="16" t="n"/>
      <c r="C101" s="16" t="n"/>
      <c r="D101" s="19" t="n"/>
      <c r="E101" s="16" t="n"/>
      <c r="F101" s="16" t="n"/>
      <c r="G101" s="16" t="n"/>
      <c r="H101" s="20" t="n"/>
      <c r="I101" s="16" t="n"/>
      <c r="J101" s="16" t="n"/>
      <c r="K101" s="16" t="n"/>
      <c r="L101" s="16" t="n"/>
      <c r="M101" s="19" t="n"/>
      <c r="N101" s="17">
        <f>IF(D101="","",_xlfn.WORKDAY.INTL(D101,TA_TRN,WEEKEND,HOL))</f>
        <v/>
      </c>
      <c r="O101" s="15">
        <f>IF(OR(N101="",M101&lt;&gt;""),"",IF(DATADATE&gt;N101,"OVERDUE",""))</f>
        <v/>
      </c>
      <c r="P101" s="15">
        <f>IF(OR(M101="",N101=""),"",IF(M101&lt;=N101,"On time","Late"))</f>
        <v/>
      </c>
      <c r="Q101" s="16" t="n"/>
      <c r="R101" s="16" t="n"/>
    </row>
    <row r="102">
      <c r="A102" s="15">
        <f>IF(C102="","",PROJ&amp;"-TRN-"&amp;B102&amp;"-"&amp;TEXT(C102,"0000"))</f>
        <v/>
      </c>
      <c r="B102" s="16" t="n"/>
      <c r="C102" s="16" t="n"/>
      <c r="D102" s="19" t="n"/>
      <c r="E102" s="16" t="n"/>
      <c r="F102" s="16" t="n"/>
      <c r="G102" s="16" t="n"/>
      <c r="H102" s="20" t="n"/>
      <c r="I102" s="16" t="n"/>
      <c r="J102" s="16" t="n"/>
      <c r="K102" s="16" t="n"/>
      <c r="L102" s="16" t="n"/>
      <c r="M102" s="19" t="n"/>
      <c r="N102" s="17">
        <f>IF(D102="","",_xlfn.WORKDAY.INTL(D102,TA_TRN,WEEKEND,HOL))</f>
        <v/>
      </c>
      <c r="O102" s="15">
        <f>IF(OR(N102="",M102&lt;&gt;""),"",IF(DATADATE&gt;N102,"OVERDUE",""))</f>
        <v/>
      </c>
      <c r="P102" s="15">
        <f>IF(OR(M102="",N102=""),"",IF(M102&lt;=N102,"On time","Late"))</f>
        <v/>
      </c>
      <c r="Q102" s="16" t="n"/>
      <c r="R102" s="16" t="n"/>
    </row>
    <row r="103">
      <c r="A103" s="15">
        <f>IF(C103="","",PROJ&amp;"-TRN-"&amp;B103&amp;"-"&amp;TEXT(C103,"0000"))</f>
        <v/>
      </c>
      <c r="B103" s="16" t="n"/>
      <c r="C103" s="16" t="n"/>
      <c r="D103" s="19" t="n"/>
      <c r="E103" s="16" t="n"/>
      <c r="F103" s="16" t="n"/>
      <c r="G103" s="16" t="n"/>
      <c r="H103" s="20" t="n"/>
      <c r="I103" s="16" t="n"/>
      <c r="J103" s="16" t="n"/>
      <c r="K103" s="16" t="n"/>
      <c r="L103" s="16" t="n"/>
      <c r="M103" s="19" t="n"/>
      <c r="N103" s="17">
        <f>IF(D103="","",_xlfn.WORKDAY.INTL(D103,TA_TRN,WEEKEND,HOL))</f>
        <v/>
      </c>
      <c r="O103" s="15">
        <f>IF(OR(N103="",M103&lt;&gt;""),"",IF(DATADATE&gt;N103,"OVERDUE",""))</f>
        <v/>
      </c>
      <c r="P103" s="15">
        <f>IF(OR(M103="",N103=""),"",IF(M103&lt;=N103,"On time","Late"))</f>
        <v/>
      </c>
      <c r="Q103" s="16" t="n"/>
      <c r="R103" s="16" t="n"/>
    </row>
    <row r="104">
      <c r="A104" s="15">
        <f>IF(C104="","",PROJ&amp;"-TRN-"&amp;B104&amp;"-"&amp;TEXT(C104,"0000"))</f>
        <v/>
      </c>
      <c r="B104" s="16" t="n"/>
      <c r="C104" s="16" t="n"/>
      <c r="D104" s="19" t="n"/>
      <c r="E104" s="16" t="n"/>
      <c r="F104" s="16" t="n"/>
      <c r="G104" s="16" t="n"/>
      <c r="H104" s="20" t="n"/>
      <c r="I104" s="16" t="n"/>
      <c r="J104" s="16" t="n"/>
      <c r="K104" s="16" t="n"/>
      <c r="L104" s="16" t="n"/>
      <c r="M104" s="19" t="n"/>
      <c r="N104" s="17">
        <f>IF(D104="","",_xlfn.WORKDAY.INTL(D104,TA_TRN,WEEKEND,HOL))</f>
        <v/>
      </c>
      <c r="O104" s="15">
        <f>IF(OR(N104="",M104&lt;&gt;""),"",IF(DATADATE&gt;N104,"OVERDUE",""))</f>
        <v/>
      </c>
      <c r="P104" s="15">
        <f>IF(OR(M104="",N104=""),"",IF(M104&lt;=N104,"On time","Late"))</f>
        <v/>
      </c>
      <c r="Q104" s="16" t="n"/>
      <c r="R104" s="16" t="n"/>
    </row>
    <row r="105">
      <c r="A105" s="15">
        <f>IF(C105="","",PROJ&amp;"-TRN-"&amp;B105&amp;"-"&amp;TEXT(C105,"0000"))</f>
        <v/>
      </c>
      <c r="B105" s="16" t="n"/>
      <c r="C105" s="16" t="n"/>
      <c r="D105" s="19" t="n"/>
      <c r="E105" s="16" t="n"/>
      <c r="F105" s="16" t="n"/>
      <c r="G105" s="16" t="n"/>
      <c r="H105" s="20" t="n"/>
      <c r="I105" s="16" t="n"/>
      <c r="J105" s="16" t="n"/>
      <c r="K105" s="16" t="n"/>
      <c r="L105" s="16" t="n"/>
      <c r="M105" s="19" t="n"/>
      <c r="N105" s="17">
        <f>IF(D105="","",_xlfn.WORKDAY.INTL(D105,TA_TRN,WEEKEND,HOL))</f>
        <v/>
      </c>
      <c r="O105" s="15">
        <f>IF(OR(N105="",M105&lt;&gt;""),"",IF(DATADATE&gt;N105,"OVERDUE",""))</f>
        <v/>
      </c>
      <c r="P105" s="15">
        <f>IF(OR(M105="",N105=""),"",IF(M105&lt;=N105,"On time","Late"))</f>
        <v/>
      </c>
      <c r="Q105" s="16" t="n"/>
      <c r="R105" s="16" t="n"/>
    </row>
    <row r="106">
      <c r="A106" s="15">
        <f>IF(C106="","",PROJ&amp;"-TRN-"&amp;B106&amp;"-"&amp;TEXT(C106,"0000"))</f>
        <v/>
      </c>
      <c r="B106" s="16" t="n"/>
      <c r="C106" s="16" t="n"/>
      <c r="D106" s="19" t="n"/>
      <c r="E106" s="16" t="n"/>
      <c r="F106" s="16" t="n"/>
      <c r="G106" s="16" t="n"/>
      <c r="H106" s="20" t="n"/>
      <c r="I106" s="16" t="n"/>
      <c r="J106" s="16" t="n"/>
      <c r="K106" s="16" t="n"/>
      <c r="L106" s="16" t="n"/>
      <c r="M106" s="19" t="n"/>
      <c r="N106" s="17">
        <f>IF(D106="","",_xlfn.WORKDAY.INTL(D106,TA_TRN,WEEKEND,HOL))</f>
        <v/>
      </c>
      <c r="O106" s="15">
        <f>IF(OR(N106="",M106&lt;&gt;""),"",IF(DATADATE&gt;N106,"OVERDUE",""))</f>
        <v/>
      </c>
      <c r="P106" s="15">
        <f>IF(OR(M106="",N106=""),"",IF(M106&lt;=N106,"On time","Late"))</f>
        <v/>
      </c>
      <c r="Q106" s="16" t="n"/>
      <c r="R106" s="16" t="n"/>
    </row>
    <row r="107">
      <c r="A107" s="15">
        <f>IF(C107="","",PROJ&amp;"-TRN-"&amp;B107&amp;"-"&amp;TEXT(C107,"0000"))</f>
        <v/>
      </c>
      <c r="B107" s="16" t="n"/>
      <c r="C107" s="16" t="n"/>
      <c r="D107" s="19" t="n"/>
      <c r="E107" s="16" t="n"/>
      <c r="F107" s="16" t="n"/>
      <c r="G107" s="16" t="n"/>
      <c r="H107" s="20" t="n"/>
      <c r="I107" s="16" t="n"/>
      <c r="J107" s="16" t="n"/>
      <c r="K107" s="16" t="n"/>
      <c r="L107" s="16" t="n"/>
      <c r="M107" s="19" t="n"/>
      <c r="N107" s="17">
        <f>IF(D107="","",_xlfn.WORKDAY.INTL(D107,TA_TRN,WEEKEND,HOL))</f>
        <v/>
      </c>
      <c r="O107" s="15">
        <f>IF(OR(N107="",M107&lt;&gt;""),"",IF(DATADATE&gt;N107,"OVERDUE",""))</f>
        <v/>
      </c>
      <c r="P107" s="15">
        <f>IF(OR(M107="",N107=""),"",IF(M107&lt;=N107,"On time","Late"))</f>
        <v/>
      </c>
      <c r="Q107" s="16" t="n"/>
      <c r="R107" s="16" t="n"/>
    </row>
    <row r="108">
      <c r="A108" s="15">
        <f>IF(C108="","",PROJ&amp;"-TRN-"&amp;B108&amp;"-"&amp;TEXT(C108,"0000"))</f>
        <v/>
      </c>
      <c r="B108" s="16" t="n"/>
      <c r="C108" s="16" t="n"/>
      <c r="D108" s="19" t="n"/>
      <c r="E108" s="16" t="n"/>
      <c r="F108" s="16" t="n"/>
      <c r="G108" s="16" t="n"/>
      <c r="H108" s="20" t="n"/>
      <c r="I108" s="16" t="n"/>
      <c r="J108" s="16" t="n"/>
      <c r="K108" s="16" t="n"/>
      <c r="L108" s="16" t="n"/>
      <c r="M108" s="19" t="n"/>
      <c r="N108" s="17">
        <f>IF(D108="","",_xlfn.WORKDAY.INTL(D108,TA_TRN,WEEKEND,HOL))</f>
        <v/>
      </c>
      <c r="O108" s="15">
        <f>IF(OR(N108="",M108&lt;&gt;""),"",IF(DATADATE&gt;N108,"OVERDUE",""))</f>
        <v/>
      </c>
      <c r="P108" s="15">
        <f>IF(OR(M108="",N108=""),"",IF(M108&lt;=N108,"On time","Late"))</f>
        <v/>
      </c>
      <c r="Q108" s="16" t="n"/>
      <c r="R108" s="16" t="n"/>
    </row>
    <row r="109">
      <c r="A109" s="15">
        <f>IF(C109="","",PROJ&amp;"-TRN-"&amp;B109&amp;"-"&amp;TEXT(C109,"0000"))</f>
        <v/>
      </c>
      <c r="B109" s="16" t="n"/>
      <c r="C109" s="16" t="n"/>
      <c r="D109" s="19" t="n"/>
      <c r="E109" s="16" t="n"/>
      <c r="F109" s="16" t="n"/>
      <c r="G109" s="16" t="n"/>
      <c r="H109" s="20" t="n"/>
      <c r="I109" s="16" t="n"/>
      <c r="J109" s="16" t="n"/>
      <c r="K109" s="16" t="n"/>
      <c r="L109" s="16" t="n"/>
      <c r="M109" s="19" t="n"/>
      <c r="N109" s="17">
        <f>IF(D109="","",_xlfn.WORKDAY.INTL(D109,TA_TRN,WEEKEND,HOL))</f>
        <v/>
      </c>
      <c r="O109" s="15">
        <f>IF(OR(N109="",M109&lt;&gt;""),"",IF(DATADATE&gt;N109,"OVERDUE",""))</f>
        <v/>
      </c>
      <c r="P109" s="15">
        <f>IF(OR(M109="",N109=""),"",IF(M109&lt;=N109,"On time","Late"))</f>
        <v/>
      </c>
      <c r="Q109" s="16" t="n"/>
      <c r="R109" s="16" t="n"/>
    </row>
    <row r="110">
      <c r="A110" s="15">
        <f>IF(C110="","",PROJ&amp;"-TRN-"&amp;B110&amp;"-"&amp;TEXT(C110,"0000"))</f>
        <v/>
      </c>
      <c r="B110" s="16" t="n"/>
      <c r="C110" s="16" t="n"/>
      <c r="D110" s="19" t="n"/>
      <c r="E110" s="16" t="n"/>
      <c r="F110" s="16" t="n"/>
      <c r="G110" s="16" t="n"/>
      <c r="H110" s="20" t="n"/>
      <c r="I110" s="16" t="n"/>
      <c r="J110" s="16" t="n"/>
      <c r="K110" s="16" t="n"/>
      <c r="L110" s="16" t="n"/>
      <c r="M110" s="19" t="n"/>
      <c r="N110" s="17">
        <f>IF(D110="","",_xlfn.WORKDAY.INTL(D110,TA_TRN,WEEKEND,HOL))</f>
        <v/>
      </c>
      <c r="O110" s="15">
        <f>IF(OR(N110="",M110&lt;&gt;""),"",IF(DATADATE&gt;N110,"OVERDUE",""))</f>
        <v/>
      </c>
      <c r="P110" s="15">
        <f>IF(OR(M110="",N110=""),"",IF(M110&lt;=N110,"On time","Late"))</f>
        <v/>
      </c>
      <c r="Q110" s="16" t="n"/>
      <c r="R110" s="16" t="n"/>
    </row>
    <row r="111">
      <c r="A111" s="15">
        <f>IF(C111="","",PROJ&amp;"-TRN-"&amp;B111&amp;"-"&amp;TEXT(C111,"0000"))</f>
        <v/>
      </c>
      <c r="B111" s="16" t="n"/>
      <c r="C111" s="16" t="n"/>
      <c r="D111" s="19" t="n"/>
      <c r="E111" s="16" t="n"/>
      <c r="F111" s="16" t="n"/>
      <c r="G111" s="16" t="n"/>
      <c r="H111" s="20" t="n"/>
      <c r="I111" s="16" t="n"/>
      <c r="J111" s="16" t="n"/>
      <c r="K111" s="16" t="n"/>
      <c r="L111" s="16" t="n"/>
      <c r="M111" s="19" t="n"/>
      <c r="N111" s="17">
        <f>IF(D111="","",_xlfn.WORKDAY.INTL(D111,TA_TRN,WEEKEND,HOL))</f>
        <v/>
      </c>
      <c r="O111" s="15">
        <f>IF(OR(N111="",M111&lt;&gt;""),"",IF(DATADATE&gt;N111,"OVERDUE",""))</f>
        <v/>
      </c>
      <c r="P111" s="15">
        <f>IF(OR(M111="",N111=""),"",IF(M111&lt;=N111,"On time","Late"))</f>
        <v/>
      </c>
      <c r="Q111" s="16" t="n"/>
      <c r="R111" s="16" t="n"/>
    </row>
    <row r="112">
      <c r="A112" s="15">
        <f>IF(C112="","",PROJ&amp;"-TRN-"&amp;B112&amp;"-"&amp;TEXT(C112,"0000"))</f>
        <v/>
      </c>
      <c r="B112" s="16" t="n"/>
      <c r="C112" s="16" t="n"/>
      <c r="D112" s="19" t="n"/>
      <c r="E112" s="16" t="n"/>
      <c r="F112" s="16" t="n"/>
      <c r="G112" s="16" t="n"/>
      <c r="H112" s="20" t="n"/>
      <c r="I112" s="16" t="n"/>
      <c r="J112" s="16" t="n"/>
      <c r="K112" s="16" t="n"/>
      <c r="L112" s="16" t="n"/>
      <c r="M112" s="19" t="n"/>
      <c r="N112" s="17">
        <f>IF(D112="","",_xlfn.WORKDAY.INTL(D112,TA_TRN,WEEKEND,HOL))</f>
        <v/>
      </c>
      <c r="O112" s="15">
        <f>IF(OR(N112="",M112&lt;&gt;""),"",IF(DATADATE&gt;N112,"OVERDUE",""))</f>
        <v/>
      </c>
      <c r="P112" s="15">
        <f>IF(OR(M112="",N112=""),"",IF(M112&lt;=N112,"On time","Late"))</f>
        <v/>
      </c>
      <c r="Q112" s="16" t="n"/>
      <c r="R112" s="16" t="n"/>
    </row>
    <row r="113">
      <c r="A113" s="15">
        <f>IF(C113="","",PROJ&amp;"-TRN-"&amp;B113&amp;"-"&amp;TEXT(C113,"0000"))</f>
        <v/>
      </c>
      <c r="B113" s="16" t="n"/>
      <c r="C113" s="16" t="n"/>
      <c r="D113" s="19" t="n"/>
      <c r="E113" s="16" t="n"/>
      <c r="F113" s="16" t="n"/>
      <c r="G113" s="16" t="n"/>
      <c r="H113" s="20" t="n"/>
      <c r="I113" s="16" t="n"/>
      <c r="J113" s="16" t="n"/>
      <c r="K113" s="16" t="n"/>
      <c r="L113" s="16" t="n"/>
      <c r="M113" s="19" t="n"/>
      <c r="N113" s="17">
        <f>IF(D113="","",_xlfn.WORKDAY.INTL(D113,TA_TRN,WEEKEND,HOL))</f>
        <v/>
      </c>
      <c r="O113" s="15">
        <f>IF(OR(N113="",M113&lt;&gt;""),"",IF(DATADATE&gt;N113,"OVERDUE",""))</f>
        <v/>
      </c>
      <c r="P113" s="15">
        <f>IF(OR(M113="",N113=""),"",IF(M113&lt;=N113,"On time","Late"))</f>
        <v/>
      </c>
      <c r="Q113" s="16" t="n"/>
      <c r="R113" s="16" t="n"/>
    </row>
    <row r="114">
      <c r="A114" s="15">
        <f>IF(C114="","",PROJ&amp;"-TRN-"&amp;B114&amp;"-"&amp;TEXT(C114,"0000"))</f>
        <v/>
      </c>
      <c r="B114" s="16" t="n"/>
      <c r="C114" s="16" t="n"/>
      <c r="D114" s="19" t="n"/>
      <c r="E114" s="16" t="n"/>
      <c r="F114" s="16" t="n"/>
      <c r="G114" s="16" t="n"/>
      <c r="H114" s="20" t="n"/>
      <c r="I114" s="16" t="n"/>
      <c r="J114" s="16" t="n"/>
      <c r="K114" s="16" t="n"/>
      <c r="L114" s="16" t="n"/>
      <c r="M114" s="19" t="n"/>
      <c r="N114" s="17">
        <f>IF(D114="","",_xlfn.WORKDAY.INTL(D114,TA_TRN,WEEKEND,HOL))</f>
        <v/>
      </c>
      <c r="O114" s="15">
        <f>IF(OR(N114="",M114&lt;&gt;""),"",IF(DATADATE&gt;N114,"OVERDUE",""))</f>
        <v/>
      </c>
      <c r="P114" s="15">
        <f>IF(OR(M114="",N114=""),"",IF(M114&lt;=N114,"On time","Late"))</f>
        <v/>
      </c>
      <c r="Q114" s="16" t="n"/>
      <c r="R114" s="16" t="n"/>
    </row>
    <row r="115">
      <c r="A115" s="15">
        <f>IF(C115="","",PROJ&amp;"-TRN-"&amp;B115&amp;"-"&amp;TEXT(C115,"0000"))</f>
        <v/>
      </c>
      <c r="B115" s="16" t="n"/>
      <c r="C115" s="16" t="n"/>
      <c r="D115" s="19" t="n"/>
      <c r="E115" s="16" t="n"/>
      <c r="F115" s="16" t="n"/>
      <c r="G115" s="16" t="n"/>
      <c r="H115" s="20" t="n"/>
      <c r="I115" s="16" t="n"/>
      <c r="J115" s="16" t="n"/>
      <c r="K115" s="16" t="n"/>
      <c r="L115" s="16" t="n"/>
      <c r="M115" s="19" t="n"/>
      <c r="N115" s="17">
        <f>IF(D115="","",_xlfn.WORKDAY.INTL(D115,TA_TRN,WEEKEND,HOL))</f>
        <v/>
      </c>
      <c r="O115" s="15">
        <f>IF(OR(N115="",M115&lt;&gt;""),"",IF(DATADATE&gt;N115,"OVERDUE",""))</f>
        <v/>
      </c>
      <c r="P115" s="15">
        <f>IF(OR(M115="",N115=""),"",IF(M115&lt;=N115,"On time","Late"))</f>
        <v/>
      </c>
      <c r="Q115" s="16" t="n"/>
      <c r="R115" s="16" t="n"/>
    </row>
    <row r="116">
      <c r="A116" s="15">
        <f>IF(C116="","",PROJ&amp;"-TRN-"&amp;B116&amp;"-"&amp;TEXT(C116,"0000"))</f>
        <v/>
      </c>
      <c r="B116" s="16" t="n"/>
      <c r="C116" s="16" t="n"/>
      <c r="D116" s="19" t="n"/>
      <c r="E116" s="16" t="n"/>
      <c r="F116" s="16" t="n"/>
      <c r="G116" s="16" t="n"/>
      <c r="H116" s="20" t="n"/>
      <c r="I116" s="16" t="n"/>
      <c r="J116" s="16" t="n"/>
      <c r="K116" s="16" t="n"/>
      <c r="L116" s="16" t="n"/>
      <c r="M116" s="19" t="n"/>
      <c r="N116" s="17">
        <f>IF(D116="","",_xlfn.WORKDAY.INTL(D116,TA_TRN,WEEKEND,HOL))</f>
        <v/>
      </c>
      <c r="O116" s="15">
        <f>IF(OR(N116="",M116&lt;&gt;""),"",IF(DATADATE&gt;N116,"OVERDUE",""))</f>
        <v/>
      </c>
      <c r="P116" s="15">
        <f>IF(OR(M116="",N116=""),"",IF(M116&lt;=N116,"On time","Late"))</f>
        <v/>
      </c>
      <c r="Q116" s="16" t="n"/>
      <c r="R116" s="16" t="n"/>
    </row>
    <row r="117">
      <c r="A117" s="15">
        <f>IF(C117="","",PROJ&amp;"-TRN-"&amp;B117&amp;"-"&amp;TEXT(C117,"0000"))</f>
        <v/>
      </c>
      <c r="B117" s="16" t="n"/>
      <c r="C117" s="16" t="n"/>
      <c r="D117" s="19" t="n"/>
      <c r="E117" s="16" t="n"/>
      <c r="F117" s="16" t="n"/>
      <c r="G117" s="16" t="n"/>
      <c r="H117" s="20" t="n"/>
      <c r="I117" s="16" t="n"/>
      <c r="J117" s="16" t="n"/>
      <c r="K117" s="16" t="n"/>
      <c r="L117" s="16" t="n"/>
      <c r="M117" s="19" t="n"/>
      <c r="N117" s="17">
        <f>IF(D117="","",_xlfn.WORKDAY.INTL(D117,TA_TRN,WEEKEND,HOL))</f>
        <v/>
      </c>
      <c r="O117" s="15">
        <f>IF(OR(N117="",M117&lt;&gt;""),"",IF(DATADATE&gt;N117,"OVERDUE",""))</f>
        <v/>
      </c>
      <c r="P117" s="15">
        <f>IF(OR(M117="",N117=""),"",IF(M117&lt;=N117,"On time","Late"))</f>
        <v/>
      </c>
      <c r="Q117" s="16" t="n"/>
      <c r="R117" s="16" t="n"/>
    </row>
    <row r="118">
      <c r="A118" s="15">
        <f>IF(C118="","",PROJ&amp;"-TRN-"&amp;B118&amp;"-"&amp;TEXT(C118,"0000"))</f>
        <v/>
      </c>
      <c r="B118" s="16" t="n"/>
      <c r="C118" s="16" t="n"/>
      <c r="D118" s="19" t="n"/>
      <c r="E118" s="16" t="n"/>
      <c r="F118" s="16" t="n"/>
      <c r="G118" s="16" t="n"/>
      <c r="H118" s="20" t="n"/>
      <c r="I118" s="16" t="n"/>
      <c r="J118" s="16" t="n"/>
      <c r="K118" s="16" t="n"/>
      <c r="L118" s="16" t="n"/>
      <c r="M118" s="19" t="n"/>
      <c r="N118" s="17">
        <f>IF(D118="","",_xlfn.WORKDAY.INTL(D118,TA_TRN,WEEKEND,HOL))</f>
        <v/>
      </c>
      <c r="O118" s="15">
        <f>IF(OR(N118="",M118&lt;&gt;""),"",IF(DATADATE&gt;N118,"OVERDUE",""))</f>
        <v/>
      </c>
      <c r="P118" s="15">
        <f>IF(OR(M118="",N118=""),"",IF(M118&lt;=N118,"On time","Late"))</f>
        <v/>
      </c>
      <c r="Q118" s="16" t="n"/>
      <c r="R118" s="16" t="n"/>
    </row>
    <row r="119">
      <c r="A119" s="15">
        <f>IF(C119="","",PROJ&amp;"-TRN-"&amp;B119&amp;"-"&amp;TEXT(C119,"0000"))</f>
        <v/>
      </c>
      <c r="B119" s="16" t="n"/>
      <c r="C119" s="16" t="n"/>
      <c r="D119" s="19" t="n"/>
      <c r="E119" s="16" t="n"/>
      <c r="F119" s="16" t="n"/>
      <c r="G119" s="16" t="n"/>
      <c r="H119" s="20" t="n"/>
      <c r="I119" s="16" t="n"/>
      <c r="J119" s="16" t="n"/>
      <c r="K119" s="16" t="n"/>
      <c r="L119" s="16" t="n"/>
      <c r="M119" s="19" t="n"/>
      <c r="N119" s="17">
        <f>IF(D119="","",_xlfn.WORKDAY.INTL(D119,TA_TRN,WEEKEND,HOL))</f>
        <v/>
      </c>
      <c r="O119" s="15">
        <f>IF(OR(N119="",M119&lt;&gt;""),"",IF(DATADATE&gt;N119,"OVERDUE",""))</f>
        <v/>
      </c>
      <c r="P119" s="15">
        <f>IF(OR(M119="",N119=""),"",IF(M119&lt;=N119,"On time","Late"))</f>
        <v/>
      </c>
      <c r="Q119" s="16" t="n"/>
      <c r="R119" s="16" t="n"/>
    </row>
    <row r="120">
      <c r="A120" s="15">
        <f>IF(C120="","",PROJ&amp;"-TRN-"&amp;B120&amp;"-"&amp;TEXT(C120,"0000"))</f>
        <v/>
      </c>
      <c r="B120" s="16" t="n"/>
      <c r="C120" s="16" t="n"/>
      <c r="D120" s="19" t="n"/>
      <c r="E120" s="16" t="n"/>
      <c r="F120" s="16" t="n"/>
      <c r="G120" s="16" t="n"/>
      <c r="H120" s="20" t="n"/>
      <c r="I120" s="16" t="n"/>
      <c r="J120" s="16" t="n"/>
      <c r="K120" s="16" t="n"/>
      <c r="L120" s="16" t="n"/>
      <c r="M120" s="19" t="n"/>
      <c r="N120" s="17">
        <f>IF(D120="","",_xlfn.WORKDAY.INTL(D120,TA_TRN,WEEKEND,HOL))</f>
        <v/>
      </c>
      <c r="O120" s="15">
        <f>IF(OR(N120="",M120&lt;&gt;""),"",IF(DATADATE&gt;N120,"OVERDUE",""))</f>
        <v/>
      </c>
      <c r="P120" s="15">
        <f>IF(OR(M120="",N120=""),"",IF(M120&lt;=N120,"On time","Late"))</f>
        <v/>
      </c>
      <c r="Q120" s="16" t="n"/>
      <c r="R120" s="16" t="n"/>
    </row>
    <row r="121">
      <c r="A121" s="15">
        <f>IF(C121="","",PROJ&amp;"-TRN-"&amp;B121&amp;"-"&amp;TEXT(C121,"0000"))</f>
        <v/>
      </c>
      <c r="B121" s="16" t="n"/>
      <c r="C121" s="16" t="n"/>
      <c r="D121" s="19" t="n"/>
      <c r="E121" s="16" t="n"/>
      <c r="F121" s="16" t="n"/>
      <c r="G121" s="16" t="n"/>
      <c r="H121" s="20" t="n"/>
      <c r="I121" s="16" t="n"/>
      <c r="J121" s="16" t="n"/>
      <c r="K121" s="16" t="n"/>
      <c r="L121" s="16" t="n"/>
      <c r="M121" s="19" t="n"/>
      <c r="N121" s="17">
        <f>IF(D121="","",_xlfn.WORKDAY.INTL(D121,TA_TRN,WEEKEND,HOL))</f>
        <v/>
      </c>
      <c r="O121" s="15">
        <f>IF(OR(N121="",M121&lt;&gt;""),"",IF(DATADATE&gt;N121,"OVERDUE",""))</f>
        <v/>
      </c>
      <c r="P121" s="15">
        <f>IF(OR(M121="",N121=""),"",IF(M121&lt;=N121,"On time","Late"))</f>
        <v/>
      </c>
      <c r="Q121" s="16" t="n"/>
      <c r="R121" s="16" t="n"/>
    </row>
    <row r="122">
      <c r="A122" s="15">
        <f>IF(C122="","",PROJ&amp;"-TRN-"&amp;B122&amp;"-"&amp;TEXT(C122,"0000"))</f>
        <v/>
      </c>
      <c r="B122" s="16" t="n"/>
      <c r="C122" s="16" t="n"/>
      <c r="D122" s="19" t="n"/>
      <c r="E122" s="16" t="n"/>
      <c r="F122" s="16" t="n"/>
      <c r="G122" s="16" t="n"/>
      <c r="H122" s="20" t="n"/>
      <c r="I122" s="16" t="n"/>
      <c r="J122" s="16" t="n"/>
      <c r="K122" s="16" t="n"/>
      <c r="L122" s="16" t="n"/>
      <c r="M122" s="19" t="n"/>
      <c r="N122" s="17">
        <f>IF(D122="","",_xlfn.WORKDAY.INTL(D122,TA_TRN,WEEKEND,HOL))</f>
        <v/>
      </c>
      <c r="O122" s="15">
        <f>IF(OR(N122="",M122&lt;&gt;""),"",IF(DATADATE&gt;N122,"OVERDUE",""))</f>
        <v/>
      </c>
      <c r="P122" s="15">
        <f>IF(OR(M122="",N122=""),"",IF(M122&lt;=N122,"On time","Late"))</f>
        <v/>
      </c>
      <c r="Q122" s="16" t="n"/>
      <c r="R122" s="16" t="n"/>
    </row>
    <row r="123">
      <c r="A123" s="15">
        <f>IF(C123="","",PROJ&amp;"-TRN-"&amp;B123&amp;"-"&amp;TEXT(C123,"0000"))</f>
        <v/>
      </c>
      <c r="B123" s="16" t="n"/>
      <c r="C123" s="16" t="n"/>
      <c r="D123" s="19" t="n"/>
      <c r="E123" s="16" t="n"/>
      <c r="F123" s="16" t="n"/>
      <c r="G123" s="16" t="n"/>
      <c r="H123" s="20" t="n"/>
      <c r="I123" s="16" t="n"/>
      <c r="J123" s="16" t="n"/>
      <c r="K123" s="16" t="n"/>
      <c r="L123" s="16" t="n"/>
      <c r="M123" s="19" t="n"/>
      <c r="N123" s="17">
        <f>IF(D123="","",_xlfn.WORKDAY.INTL(D123,TA_TRN,WEEKEND,HOL))</f>
        <v/>
      </c>
      <c r="O123" s="15">
        <f>IF(OR(N123="",M123&lt;&gt;""),"",IF(DATADATE&gt;N123,"OVERDUE",""))</f>
        <v/>
      </c>
      <c r="P123" s="15">
        <f>IF(OR(M123="",N123=""),"",IF(M123&lt;=N123,"On time","Late"))</f>
        <v/>
      </c>
      <c r="Q123" s="16" t="n"/>
      <c r="R123" s="16" t="n"/>
    </row>
    <row r="124">
      <c r="A124" s="15">
        <f>IF(C124="","",PROJ&amp;"-TRN-"&amp;B124&amp;"-"&amp;TEXT(C124,"0000"))</f>
        <v/>
      </c>
      <c r="B124" s="16" t="n"/>
      <c r="C124" s="16" t="n"/>
      <c r="D124" s="19" t="n"/>
      <c r="E124" s="16" t="n"/>
      <c r="F124" s="16" t="n"/>
      <c r="G124" s="16" t="n"/>
      <c r="H124" s="20" t="n"/>
      <c r="I124" s="16" t="n"/>
      <c r="J124" s="16" t="n"/>
      <c r="K124" s="16" t="n"/>
      <c r="L124" s="16" t="n"/>
      <c r="M124" s="19" t="n"/>
      <c r="N124" s="17">
        <f>IF(D124="","",_xlfn.WORKDAY.INTL(D124,TA_TRN,WEEKEND,HOL))</f>
        <v/>
      </c>
      <c r="O124" s="15">
        <f>IF(OR(N124="",M124&lt;&gt;""),"",IF(DATADATE&gt;N124,"OVERDUE",""))</f>
        <v/>
      </c>
      <c r="P124" s="15">
        <f>IF(OR(M124="",N124=""),"",IF(M124&lt;=N124,"On time","Late"))</f>
        <v/>
      </c>
      <c r="Q124" s="16" t="n"/>
      <c r="R124" s="16" t="n"/>
    </row>
    <row r="125">
      <c r="A125" s="15">
        <f>IF(C125="","",PROJ&amp;"-TRN-"&amp;B125&amp;"-"&amp;TEXT(C125,"0000"))</f>
        <v/>
      </c>
      <c r="B125" s="16" t="n"/>
      <c r="C125" s="16" t="n"/>
      <c r="D125" s="19" t="n"/>
      <c r="E125" s="16" t="n"/>
      <c r="F125" s="16" t="n"/>
      <c r="G125" s="16" t="n"/>
      <c r="H125" s="20" t="n"/>
      <c r="I125" s="16" t="n"/>
      <c r="J125" s="16" t="n"/>
      <c r="K125" s="16" t="n"/>
      <c r="L125" s="16" t="n"/>
      <c r="M125" s="19" t="n"/>
      <c r="N125" s="17">
        <f>IF(D125="","",_xlfn.WORKDAY.INTL(D125,TA_TRN,WEEKEND,HOL))</f>
        <v/>
      </c>
      <c r="O125" s="15">
        <f>IF(OR(N125="",M125&lt;&gt;""),"",IF(DATADATE&gt;N125,"OVERDUE",""))</f>
        <v/>
      </c>
      <c r="P125" s="15">
        <f>IF(OR(M125="",N125=""),"",IF(M125&lt;=N125,"On time","Late"))</f>
        <v/>
      </c>
      <c r="Q125" s="16" t="n"/>
      <c r="R125" s="16" t="n"/>
    </row>
    <row r="126">
      <c r="A126" s="15">
        <f>IF(C126="","",PROJ&amp;"-TRN-"&amp;B126&amp;"-"&amp;TEXT(C126,"0000"))</f>
        <v/>
      </c>
      <c r="B126" s="16" t="n"/>
      <c r="C126" s="16" t="n"/>
      <c r="D126" s="19" t="n"/>
      <c r="E126" s="16" t="n"/>
      <c r="F126" s="16" t="n"/>
      <c r="G126" s="16" t="n"/>
      <c r="H126" s="20" t="n"/>
      <c r="I126" s="16" t="n"/>
      <c r="J126" s="16" t="n"/>
      <c r="K126" s="16" t="n"/>
      <c r="L126" s="16" t="n"/>
      <c r="M126" s="19" t="n"/>
      <c r="N126" s="17">
        <f>IF(D126="","",_xlfn.WORKDAY.INTL(D126,TA_TRN,WEEKEND,HOL))</f>
        <v/>
      </c>
      <c r="O126" s="15">
        <f>IF(OR(N126="",M126&lt;&gt;""),"",IF(DATADATE&gt;N126,"OVERDUE",""))</f>
        <v/>
      </c>
      <c r="P126" s="15">
        <f>IF(OR(M126="",N126=""),"",IF(M126&lt;=N126,"On time","Late"))</f>
        <v/>
      </c>
      <c r="Q126" s="16" t="n"/>
      <c r="R126" s="16" t="n"/>
    </row>
    <row r="127">
      <c r="A127" s="15">
        <f>IF(C127="","",PROJ&amp;"-TRN-"&amp;B127&amp;"-"&amp;TEXT(C127,"0000"))</f>
        <v/>
      </c>
      <c r="B127" s="16" t="n"/>
      <c r="C127" s="16" t="n"/>
      <c r="D127" s="19" t="n"/>
      <c r="E127" s="16" t="n"/>
      <c r="F127" s="16" t="n"/>
      <c r="G127" s="16" t="n"/>
      <c r="H127" s="20" t="n"/>
      <c r="I127" s="16" t="n"/>
      <c r="J127" s="16" t="n"/>
      <c r="K127" s="16" t="n"/>
      <c r="L127" s="16" t="n"/>
      <c r="M127" s="19" t="n"/>
      <c r="N127" s="17">
        <f>IF(D127="","",_xlfn.WORKDAY.INTL(D127,TA_TRN,WEEKEND,HOL))</f>
        <v/>
      </c>
      <c r="O127" s="15">
        <f>IF(OR(N127="",M127&lt;&gt;""),"",IF(DATADATE&gt;N127,"OVERDUE",""))</f>
        <v/>
      </c>
      <c r="P127" s="15">
        <f>IF(OR(M127="",N127=""),"",IF(M127&lt;=N127,"On time","Late"))</f>
        <v/>
      </c>
      <c r="Q127" s="16" t="n"/>
      <c r="R127" s="16" t="n"/>
    </row>
    <row r="128">
      <c r="A128" s="15">
        <f>IF(C128="","",PROJ&amp;"-TRN-"&amp;B128&amp;"-"&amp;TEXT(C128,"0000"))</f>
        <v/>
      </c>
      <c r="B128" s="16" t="n"/>
      <c r="C128" s="16" t="n"/>
      <c r="D128" s="19" t="n"/>
      <c r="E128" s="16" t="n"/>
      <c r="F128" s="16" t="n"/>
      <c r="G128" s="16" t="n"/>
      <c r="H128" s="20" t="n"/>
      <c r="I128" s="16" t="n"/>
      <c r="J128" s="16" t="n"/>
      <c r="K128" s="16" t="n"/>
      <c r="L128" s="16" t="n"/>
      <c r="M128" s="19" t="n"/>
      <c r="N128" s="17">
        <f>IF(D128="","",_xlfn.WORKDAY.INTL(D128,TA_TRN,WEEKEND,HOL))</f>
        <v/>
      </c>
      <c r="O128" s="15">
        <f>IF(OR(N128="",M128&lt;&gt;""),"",IF(DATADATE&gt;N128,"OVERDUE",""))</f>
        <v/>
      </c>
      <c r="P128" s="15">
        <f>IF(OR(M128="",N128=""),"",IF(M128&lt;=N128,"On time","Late"))</f>
        <v/>
      </c>
      <c r="Q128" s="16" t="n"/>
      <c r="R128" s="16" t="n"/>
    </row>
    <row r="129">
      <c r="A129" s="15">
        <f>IF(C129="","",PROJ&amp;"-TRN-"&amp;B129&amp;"-"&amp;TEXT(C129,"0000"))</f>
        <v/>
      </c>
      <c r="B129" s="16" t="n"/>
      <c r="C129" s="16" t="n"/>
      <c r="D129" s="19" t="n"/>
      <c r="E129" s="16" t="n"/>
      <c r="F129" s="16" t="n"/>
      <c r="G129" s="16" t="n"/>
      <c r="H129" s="20" t="n"/>
      <c r="I129" s="16" t="n"/>
      <c r="J129" s="16" t="n"/>
      <c r="K129" s="16" t="n"/>
      <c r="L129" s="16" t="n"/>
      <c r="M129" s="19" t="n"/>
      <c r="N129" s="17">
        <f>IF(D129="","",_xlfn.WORKDAY.INTL(D129,TA_TRN,WEEKEND,HOL))</f>
        <v/>
      </c>
      <c r="O129" s="15">
        <f>IF(OR(N129="",M129&lt;&gt;""),"",IF(DATADATE&gt;N129,"OVERDUE",""))</f>
        <v/>
      </c>
      <c r="P129" s="15">
        <f>IF(OR(M129="",N129=""),"",IF(M129&lt;=N129,"On time","Late"))</f>
        <v/>
      </c>
      <c r="Q129" s="16" t="n"/>
      <c r="R129" s="16" t="n"/>
    </row>
    <row r="130">
      <c r="A130" s="15">
        <f>IF(C130="","",PROJ&amp;"-TRN-"&amp;B130&amp;"-"&amp;TEXT(C130,"0000"))</f>
        <v/>
      </c>
      <c r="B130" s="16" t="n"/>
      <c r="C130" s="16" t="n"/>
      <c r="D130" s="19" t="n"/>
      <c r="E130" s="16" t="n"/>
      <c r="F130" s="16" t="n"/>
      <c r="G130" s="16" t="n"/>
      <c r="H130" s="20" t="n"/>
      <c r="I130" s="16" t="n"/>
      <c r="J130" s="16" t="n"/>
      <c r="K130" s="16" t="n"/>
      <c r="L130" s="16" t="n"/>
      <c r="M130" s="19" t="n"/>
      <c r="N130" s="17">
        <f>IF(D130="","",_xlfn.WORKDAY.INTL(D130,TA_TRN,WEEKEND,HOL))</f>
        <v/>
      </c>
      <c r="O130" s="15">
        <f>IF(OR(N130="",M130&lt;&gt;""),"",IF(DATADATE&gt;N130,"OVERDUE",""))</f>
        <v/>
      </c>
      <c r="P130" s="15">
        <f>IF(OR(M130="",N130=""),"",IF(M130&lt;=N130,"On time","Late"))</f>
        <v/>
      </c>
      <c r="Q130" s="16" t="n"/>
      <c r="R130" s="16" t="n"/>
    </row>
    <row r="131">
      <c r="A131" s="15">
        <f>IF(C131="","",PROJ&amp;"-TRN-"&amp;B131&amp;"-"&amp;TEXT(C131,"0000"))</f>
        <v/>
      </c>
      <c r="B131" s="16" t="n"/>
      <c r="C131" s="16" t="n"/>
      <c r="D131" s="19" t="n"/>
      <c r="E131" s="16" t="n"/>
      <c r="F131" s="16" t="n"/>
      <c r="G131" s="16" t="n"/>
      <c r="H131" s="20" t="n"/>
      <c r="I131" s="16" t="n"/>
      <c r="J131" s="16" t="n"/>
      <c r="K131" s="16" t="n"/>
      <c r="L131" s="16" t="n"/>
      <c r="M131" s="19" t="n"/>
      <c r="N131" s="17">
        <f>IF(D131="","",_xlfn.WORKDAY.INTL(D131,TA_TRN,WEEKEND,HOL))</f>
        <v/>
      </c>
      <c r="O131" s="15">
        <f>IF(OR(N131="",M131&lt;&gt;""),"",IF(DATADATE&gt;N131,"OVERDUE",""))</f>
        <v/>
      </c>
      <c r="P131" s="15">
        <f>IF(OR(M131="",N131=""),"",IF(M131&lt;=N131,"On time","Late"))</f>
        <v/>
      </c>
      <c r="Q131" s="16" t="n"/>
      <c r="R131" s="16" t="n"/>
    </row>
    <row r="132">
      <c r="A132" s="15">
        <f>IF(C132="","",PROJ&amp;"-TRN-"&amp;B132&amp;"-"&amp;TEXT(C132,"0000"))</f>
        <v/>
      </c>
      <c r="B132" s="16" t="n"/>
      <c r="C132" s="16" t="n"/>
      <c r="D132" s="19" t="n"/>
      <c r="E132" s="16" t="n"/>
      <c r="F132" s="16" t="n"/>
      <c r="G132" s="16" t="n"/>
      <c r="H132" s="20" t="n"/>
      <c r="I132" s="16" t="n"/>
      <c r="J132" s="16" t="n"/>
      <c r="K132" s="16" t="n"/>
      <c r="L132" s="16" t="n"/>
      <c r="M132" s="19" t="n"/>
      <c r="N132" s="17">
        <f>IF(D132="","",_xlfn.WORKDAY.INTL(D132,TA_TRN,WEEKEND,HOL))</f>
        <v/>
      </c>
      <c r="O132" s="15">
        <f>IF(OR(N132="",M132&lt;&gt;""),"",IF(DATADATE&gt;N132,"OVERDUE",""))</f>
        <v/>
      </c>
      <c r="P132" s="15">
        <f>IF(OR(M132="",N132=""),"",IF(M132&lt;=N132,"On time","Late"))</f>
        <v/>
      </c>
      <c r="Q132" s="16" t="n"/>
      <c r="R132" s="16" t="n"/>
    </row>
    <row r="133">
      <c r="A133" s="15">
        <f>IF(C133="","",PROJ&amp;"-TRN-"&amp;B133&amp;"-"&amp;TEXT(C133,"0000"))</f>
        <v/>
      </c>
      <c r="B133" s="16" t="n"/>
      <c r="C133" s="16" t="n"/>
      <c r="D133" s="19" t="n"/>
      <c r="E133" s="16" t="n"/>
      <c r="F133" s="16" t="n"/>
      <c r="G133" s="16" t="n"/>
      <c r="H133" s="20" t="n"/>
      <c r="I133" s="16" t="n"/>
      <c r="J133" s="16" t="n"/>
      <c r="K133" s="16" t="n"/>
      <c r="L133" s="16" t="n"/>
      <c r="M133" s="19" t="n"/>
      <c r="N133" s="17">
        <f>IF(D133="","",_xlfn.WORKDAY.INTL(D133,TA_TRN,WEEKEND,HOL))</f>
        <v/>
      </c>
      <c r="O133" s="15">
        <f>IF(OR(N133="",M133&lt;&gt;""),"",IF(DATADATE&gt;N133,"OVERDUE",""))</f>
        <v/>
      </c>
      <c r="P133" s="15">
        <f>IF(OR(M133="",N133=""),"",IF(M133&lt;=N133,"On time","Late"))</f>
        <v/>
      </c>
      <c r="Q133" s="16" t="n"/>
      <c r="R133" s="16" t="n"/>
    </row>
    <row r="134">
      <c r="A134" s="15">
        <f>IF(C134="","",PROJ&amp;"-TRN-"&amp;B134&amp;"-"&amp;TEXT(C134,"0000"))</f>
        <v/>
      </c>
      <c r="B134" s="16" t="n"/>
      <c r="C134" s="16" t="n"/>
      <c r="D134" s="19" t="n"/>
      <c r="E134" s="16" t="n"/>
      <c r="F134" s="16" t="n"/>
      <c r="G134" s="16" t="n"/>
      <c r="H134" s="20" t="n"/>
      <c r="I134" s="16" t="n"/>
      <c r="J134" s="16" t="n"/>
      <c r="K134" s="16" t="n"/>
      <c r="L134" s="16" t="n"/>
      <c r="M134" s="19" t="n"/>
      <c r="N134" s="17">
        <f>IF(D134="","",_xlfn.WORKDAY.INTL(D134,TA_TRN,WEEKEND,HOL))</f>
        <v/>
      </c>
      <c r="O134" s="15">
        <f>IF(OR(N134="",M134&lt;&gt;""),"",IF(DATADATE&gt;N134,"OVERDUE",""))</f>
        <v/>
      </c>
      <c r="P134" s="15">
        <f>IF(OR(M134="",N134=""),"",IF(M134&lt;=N134,"On time","Late"))</f>
        <v/>
      </c>
      <c r="Q134" s="16" t="n"/>
      <c r="R134" s="16" t="n"/>
    </row>
    <row r="135">
      <c r="A135" s="15">
        <f>IF(C135="","",PROJ&amp;"-TRN-"&amp;B135&amp;"-"&amp;TEXT(C135,"0000"))</f>
        <v/>
      </c>
      <c r="B135" s="16" t="n"/>
      <c r="C135" s="16" t="n"/>
      <c r="D135" s="19" t="n"/>
      <c r="E135" s="16" t="n"/>
      <c r="F135" s="16" t="n"/>
      <c r="G135" s="16" t="n"/>
      <c r="H135" s="20" t="n"/>
      <c r="I135" s="16" t="n"/>
      <c r="J135" s="16" t="n"/>
      <c r="K135" s="16" t="n"/>
      <c r="L135" s="16" t="n"/>
      <c r="M135" s="19" t="n"/>
      <c r="N135" s="17">
        <f>IF(D135="","",_xlfn.WORKDAY.INTL(D135,TA_TRN,WEEKEND,HOL))</f>
        <v/>
      </c>
      <c r="O135" s="15">
        <f>IF(OR(N135="",M135&lt;&gt;""),"",IF(DATADATE&gt;N135,"OVERDUE",""))</f>
        <v/>
      </c>
      <c r="P135" s="15">
        <f>IF(OR(M135="",N135=""),"",IF(M135&lt;=N135,"On time","Late"))</f>
        <v/>
      </c>
      <c r="Q135" s="16" t="n"/>
      <c r="R135" s="16" t="n"/>
    </row>
    <row r="136">
      <c r="A136" s="15">
        <f>IF(C136="","",PROJ&amp;"-TRN-"&amp;B136&amp;"-"&amp;TEXT(C136,"0000"))</f>
        <v/>
      </c>
      <c r="B136" s="16" t="n"/>
      <c r="C136" s="16" t="n"/>
      <c r="D136" s="19" t="n"/>
      <c r="E136" s="16" t="n"/>
      <c r="F136" s="16" t="n"/>
      <c r="G136" s="16" t="n"/>
      <c r="H136" s="20" t="n"/>
      <c r="I136" s="16" t="n"/>
      <c r="J136" s="16" t="n"/>
      <c r="K136" s="16" t="n"/>
      <c r="L136" s="16" t="n"/>
      <c r="M136" s="19" t="n"/>
      <c r="N136" s="17">
        <f>IF(D136="","",_xlfn.WORKDAY.INTL(D136,TA_TRN,WEEKEND,HOL))</f>
        <v/>
      </c>
      <c r="O136" s="15">
        <f>IF(OR(N136="",M136&lt;&gt;""),"",IF(DATADATE&gt;N136,"OVERDUE",""))</f>
        <v/>
      </c>
      <c r="P136" s="15">
        <f>IF(OR(M136="",N136=""),"",IF(M136&lt;=N136,"On time","Late"))</f>
        <v/>
      </c>
      <c r="Q136" s="16" t="n"/>
      <c r="R136" s="16" t="n"/>
    </row>
    <row r="137">
      <c r="A137" s="15">
        <f>IF(C137="","",PROJ&amp;"-TRN-"&amp;B137&amp;"-"&amp;TEXT(C137,"0000"))</f>
        <v/>
      </c>
      <c r="B137" s="16" t="n"/>
      <c r="C137" s="16" t="n"/>
      <c r="D137" s="19" t="n"/>
      <c r="E137" s="16" t="n"/>
      <c r="F137" s="16" t="n"/>
      <c r="G137" s="16" t="n"/>
      <c r="H137" s="20" t="n"/>
      <c r="I137" s="16" t="n"/>
      <c r="J137" s="16" t="n"/>
      <c r="K137" s="16" t="n"/>
      <c r="L137" s="16" t="n"/>
      <c r="M137" s="19" t="n"/>
      <c r="N137" s="17">
        <f>IF(D137="","",_xlfn.WORKDAY.INTL(D137,TA_TRN,WEEKEND,HOL))</f>
        <v/>
      </c>
      <c r="O137" s="15">
        <f>IF(OR(N137="",M137&lt;&gt;""),"",IF(DATADATE&gt;N137,"OVERDUE",""))</f>
        <v/>
      </c>
      <c r="P137" s="15">
        <f>IF(OR(M137="",N137=""),"",IF(M137&lt;=N137,"On time","Late"))</f>
        <v/>
      </c>
      <c r="Q137" s="16" t="n"/>
      <c r="R137" s="16" t="n"/>
    </row>
    <row r="138">
      <c r="A138" s="15">
        <f>IF(C138="","",PROJ&amp;"-TRN-"&amp;B138&amp;"-"&amp;TEXT(C138,"0000"))</f>
        <v/>
      </c>
      <c r="B138" s="16" t="n"/>
      <c r="C138" s="16" t="n"/>
      <c r="D138" s="19" t="n"/>
      <c r="E138" s="16" t="n"/>
      <c r="F138" s="16" t="n"/>
      <c r="G138" s="16" t="n"/>
      <c r="H138" s="20" t="n"/>
      <c r="I138" s="16" t="n"/>
      <c r="J138" s="16" t="n"/>
      <c r="K138" s="16" t="n"/>
      <c r="L138" s="16" t="n"/>
      <c r="M138" s="19" t="n"/>
      <c r="N138" s="17">
        <f>IF(D138="","",_xlfn.WORKDAY.INTL(D138,TA_TRN,WEEKEND,HOL))</f>
        <v/>
      </c>
      <c r="O138" s="15">
        <f>IF(OR(N138="",M138&lt;&gt;""),"",IF(DATADATE&gt;N138,"OVERDUE",""))</f>
        <v/>
      </c>
      <c r="P138" s="15">
        <f>IF(OR(M138="",N138=""),"",IF(M138&lt;=N138,"On time","Late"))</f>
        <v/>
      </c>
      <c r="Q138" s="16" t="n"/>
      <c r="R138" s="16" t="n"/>
    </row>
    <row r="139">
      <c r="A139" s="15">
        <f>IF(C139="","",PROJ&amp;"-TRN-"&amp;B139&amp;"-"&amp;TEXT(C139,"0000"))</f>
        <v/>
      </c>
      <c r="B139" s="16" t="n"/>
      <c r="C139" s="16" t="n"/>
      <c r="D139" s="19" t="n"/>
      <c r="E139" s="16" t="n"/>
      <c r="F139" s="16" t="n"/>
      <c r="G139" s="16" t="n"/>
      <c r="H139" s="20" t="n"/>
      <c r="I139" s="16" t="n"/>
      <c r="J139" s="16" t="n"/>
      <c r="K139" s="16" t="n"/>
      <c r="L139" s="16" t="n"/>
      <c r="M139" s="19" t="n"/>
      <c r="N139" s="17">
        <f>IF(D139="","",_xlfn.WORKDAY.INTL(D139,TA_TRN,WEEKEND,HOL))</f>
        <v/>
      </c>
      <c r="O139" s="15">
        <f>IF(OR(N139="",M139&lt;&gt;""),"",IF(DATADATE&gt;N139,"OVERDUE",""))</f>
        <v/>
      </c>
      <c r="P139" s="15">
        <f>IF(OR(M139="",N139=""),"",IF(M139&lt;=N139,"On time","Late"))</f>
        <v/>
      </c>
      <c r="Q139" s="16" t="n"/>
      <c r="R139" s="16" t="n"/>
    </row>
    <row r="140">
      <c r="A140" s="15">
        <f>IF(C140="","",PROJ&amp;"-TRN-"&amp;B140&amp;"-"&amp;TEXT(C140,"0000"))</f>
        <v/>
      </c>
      <c r="B140" s="16" t="n"/>
      <c r="C140" s="16" t="n"/>
      <c r="D140" s="19" t="n"/>
      <c r="E140" s="16" t="n"/>
      <c r="F140" s="16" t="n"/>
      <c r="G140" s="16" t="n"/>
      <c r="H140" s="20" t="n"/>
      <c r="I140" s="16" t="n"/>
      <c r="J140" s="16" t="n"/>
      <c r="K140" s="16" t="n"/>
      <c r="L140" s="16" t="n"/>
      <c r="M140" s="19" t="n"/>
      <c r="N140" s="17">
        <f>IF(D140="","",_xlfn.WORKDAY.INTL(D140,TA_TRN,WEEKEND,HOL))</f>
        <v/>
      </c>
      <c r="O140" s="15">
        <f>IF(OR(N140="",M140&lt;&gt;""),"",IF(DATADATE&gt;N140,"OVERDUE",""))</f>
        <v/>
      </c>
      <c r="P140" s="15">
        <f>IF(OR(M140="",N140=""),"",IF(M140&lt;=N140,"On time","Late"))</f>
        <v/>
      </c>
      <c r="Q140" s="16" t="n"/>
      <c r="R140" s="16" t="n"/>
    </row>
    <row r="141">
      <c r="A141" s="15">
        <f>IF(C141="","",PROJ&amp;"-TRN-"&amp;B141&amp;"-"&amp;TEXT(C141,"0000"))</f>
        <v/>
      </c>
      <c r="B141" s="16" t="n"/>
      <c r="C141" s="16" t="n"/>
      <c r="D141" s="19" t="n"/>
      <c r="E141" s="16" t="n"/>
      <c r="F141" s="16" t="n"/>
      <c r="G141" s="16" t="n"/>
      <c r="H141" s="20" t="n"/>
      <c r="I141" s="16" t="n"/>
      <c r="J141" s="16" t="n"/>
      <c r="K141" s="16" t="n"/>
      <c r="L141" s="16" t="n"/>
      <c r="M141" s="19" t="n"/>
      <c r="N141" s="17">
        <f>IF(D141="","",_xlfn.WORKDAY.INTL(D141,TA_TRN,WEEKEND,HOL))</f>
        <v/>
      </c>
      <c r="O141" s="15">
        <f>IF(OR(N141="",M141&lt;&gt;""),"",IF(DATADATE&gt;N141,"OVERDUE",""))</f>
        <v/>
      </c>
      <c r="P141" s="15">
        <f>IF(OR(M141="",N141=""),"",IF(M141&lt;=N141,"On time","Late"))</f>
        <v/>
      </c>
      <c r="Q141" s="16" t="n"/>
      <c r="R141" s="16" t="n"/>
    </row>
    <row r="142">
      <c r="A142" s="15">
        <f>IF(C142="","",PROJ&amp;"-TRN-"&amp;B142&amp;"-"&amp;TEXT(C142,"0000"))</f>
        <v/>
      </c>
      <c r="B142" s="16" t="n"/>
      <c r="C142" s="16" t="n"/>
      <c r="D142" s="19" t="n"/>
      <c r="E142" s="16" t="n"/>
      <c r="F142" s="16" t="n"/>
      <c r="G142" s="16" t="n"/>
      <c r="H142" s="20" t="n"/>
      <c r="I142" s="16" t="n"/>
      <c r="J142" s="16" t="n"/>
      <c r="K142" s="16" t="n"/>
      <c r="L142" s="16" t="n"/>
      <c r="M142" s="19" t="n"/>
      <c r="N142" s="17">
        <f>IF(D142="","",_xlfn.WORKDAY.INTL(D142,TA_TRN,WEEKEND,HOL))</f>
        <v/>
      </c>
      <c r="O142" s="15">
        <f>IF(OR(N142="",M142&lt;&gt;""),"",IF(DATADATE&gt;N142,"OVERDUE",""))</f>
        <v/>
      </c>
      <c r="P142" s="15">
        <f>IF(OR(M142="",N142=""),"",IF(M142&lt;=N142,"On time","Late"))</f>
        <v/>
      </c>
      <c r="Q142" s="16" t="n"/>
      <c r="R142" s="16" t="n"/>
    </row>
    <row r="143">
      <c r="A143" s="15">
        <f>IF(C143="","",PROJ&amp;"-TRN-"&amp;B143&amp;"-"&amp;TEXT(C143,"0000"))</f>
        <v/>
      </c>
      <c r="B143" s="16" t="n"/>
      <c r="C143" s="16" t="n"/>
      <c r="D143" s="19" t="n"/>
      <c r="E143" s="16" t="n"/>
      <c r="F143" s="16" t="n"/>
      <c r="G143" s="16" t="n"/>
      <c r="H143" s="20" t="n"/>
      <c r="I143" s="16" t="n"/>
      <c r="J143" s="16" t="n"/>
      <c r="K143" s="16" t="n"/>
      <c r="L143" s="16" t="n"/>
      <c r="M143" s="19" t="n"/>
      <c r="N143" s="17">
        <f>IF(D143="","",_xlfn.WORKDAY.INTL(D143,TA_TRN,WEEKEND,HOL))</f>
        <v/>
      </c>
      <c r="O143" s="15">
        <f>IF(OR(N143="",M143&lt;&gt;""),"",IF(DATADATE&gt;N143,"OVERDUE",""))</f>
        <v/>
      </c>
      <c r="P143" s="15">
        <f>IF(OR(M143="",N143=""),"",IF(M143&lt;=N143,"On time","Late"))</f>
        <v/>
      </c>
      <c r="Q143" s="16" t="n"/>
      <c r="R143" s="16" t="n"/>
    </row>
    <row r="144">
      <c r="A144" s="15">
        <f>IF(C144="","",PROJ&amp;"-TRN-"&amp;B144&amp;"-"&amp;TEXT(C144,"0000"))</f>
        <v/>
      </c>
      <c r="B144" s="16" t="n"/>
      <c r="C144" s="16" t="n"/>
      <c r="D144" s="19" t="n"/>
      <c r="E144" s="16" t="n"/>
      <c r="F144" s="16" t="n"/>
      <c r="G144" s="16" t="n"/>
      <c r="H144" s="20" t="n"/>
      <c r="I144" s="16" t="n"/>
      <c r="J144" s="16" t="n"/>
      <c r="K144" s="16" t="n"/>
      <c r="L144" s="16" t="n"/>
      <c r="M144" s="19" t="n"/>
      <c r="N144" s="17">
        <f>IF(D144="","",_xlfn.WORKDAY.INTL(D144,TA_TRN,WEEKEND,HOL))</f>
        <v/>
      </c>
      <c r="O144" s="15">
        <f>IF(OR(N144="",M144&lt;&gt;""),"",IF(DATADATE&gt;N144,"OVERDUE",""))</f>
        <v/>
      </c>
      <c r="P144" s="15">
        <f>IF(OR(M144="",N144=""),"",IF(M144&lt;=N144,"On time","Late"))</f>
        <v/>
      </c>
      <c r="Q144" s="16" t="n"/>
      <c r="R144" s="16" t="n"/>
    </row>
    <row r="145">
      <c r="A145" s="15">
        <f>IF(C145="","",PROJ&amp;"-TRN-"&amp;B145&amp;"-"&amp;TEXT(C145,"0000"))</f>
        <v/>
      </c>
      <c r="B145" s="16" t="n"/>
      <c r="C145" s="16" t="n"/>
      <c r="D145" s="19" t="n"/>
      <c r="E145" s="16" t="n"/>
      <c r="F145" s="16" t="n"/>
      <c r="G145" s="16" t="n"/>
      <c r="H145" s="20" t="n"/>
      <c r="I145" s="16" t="n"/>
      <c r="J145" s="16" t="n"/>
      <c r="K145" s="16" t="n"/>
      <c r="L145" s="16" t="n"/>
      <c r="M145" s="19" t="n"/>
      <c r="N145" s="17">
        <f>IF(D145="","",_xlfn.WORKDAY.INTL(D145,TA_TRN,WEEKEND,HOL))</f>
        <v/>
      </c>
      <c r="O145" s="15">
        <f>IF(OR(N145="",M145&lt;&gt;""),"",IF(DATADATE&gt;N145,"OVERDUE",""))</f>
        <v/>
      </c>
      <c r="P145" s="15">
        <f>IF(OR(M145="",N145=""),"",IF(M145&lt;=N145,"On time","Late"))</f>
        <v/>
      </c>
      <c r="Q145" s="16" t="n"/>
      <c r="R145" s="16" t="n"/>
    </row>
    <row r="146">
      <c r="A146" s="15">
        <f>IF(C146="","",PROJ&amp;"-TRN-"&amp;B146&amp;"-"&amp;TEXT(C146,"0000"))</f>
        <v/>
      </c>
      <c r="B146" s="16" t="n"/>
      <c r="C146" s="16" t="n"/>
      <c r="D146" s="19" t="n"/>
      <c r="E146" s="16" t="n"/>
      <c r="F146" s="16" t="n"/>
      <c r="G146" s="16" t="n"/>
      <c r="H146" s="20" t="n"/>
      <c r="I146" s="16" t="n"/>
      <c r="J146" s="16" t="n"/>
      <c r="K146" s="16" t="n"/>
      <c r="L146" s="16" t="n"/>
      <c r="M146" s="19" t="n"/>
      <c r="N146" s="17">
        <f>IF(D146="","",_xlfn.WORKDAY.INTL(D146,TA_TRN,WEEKEND,HOL))</f>
        <v/>
      </c>
      <c r="O146" s="15">
        <f>IF(OR(N146="",M146&lt;&gt;""),"",IF(DATADATE&gt;N146,"OVERDUE",""))</f>
        <v/>
      </c>
      <c r="P146" s="15">
        <f>IF(OR(M146="",N146=""),"",IF(M146&lt;=N146,"On time","Late"))</f>
        <v/>
      </c>
      <c r="Q146" s="16" t="n"/>
      <c r="R146" s="16" t="n"/>
    </row>
    <row r="147">
      <c r="A147" s="15">
        <f>IF(C147="","",PROJ&amp;"-TRN-"&amp;B147&amp;"-"&amp;TEXT(C147,"0000"))</f>
        <v/>
      </c>
      <c r="B147" s="16" t="n"/>
      <c r="C147" s="16" t="n"/>
      <c r="D147" s="19" t="n"/>
      <c r="E147" s="16" t="n"/>
      <c r="F147" s="16" t="n"/>
      <c r="G147" s="16" t="n"/>
      <c r="H147" s="20" t="n"/>
      <c r="I147" s="16" t="n"/>
      <c r="J147" s="16" t="n"/>
      <c r="K147" s="16" t="n"/>
      <c r="L147" s="16" t="n"/>
      <c r="M147" s="19" t="n"/>
      <c r="N147" s="17">
        <f>IF(D147="","",_xlfn.WORKDAY.INTL(D147,TA_TRN,WEEKEND,HOL))</f>
        <v/>
      </c>
      <c r="O147" s="15">
        <f>IF(OR(N147="",M147&lt;&gt;""),"",IF(DATADATE&gt;N147,"OVERDUE",""))</f>
        <v/>
      </c>
      <c r="P147" s="15">
        <f>IF(OR(M147="",N147=""),"",IF(M147&lt;=N147,"On time","Late"))</f>
        <v/>
      </c>
      <c r="Q147" s="16" t="n"/>
      <c r="R147" s="16" t="n"/>
    </row>
    <row r="148">
      <c r="A148" s="15">
        <f>IF(C148="","",PROJ&amp;"-TRN-"&amp;B148&amp;"-"&amp;TEXT(C148,"0000"))</f>
        <v/>
      </c>
      <c r="B148" s="16" t="n"/>
      <c r="C148" s="16" t="n"/>
      <c r="D148" s="19" t="n"/>
      <c r="E148" s="16" t="n"/>
      <c r="F148" s="16" t="n"/>
      <c r="G148" s="16" t="n"/>
      <c r="H148" s="20" t="n"/>
      <c r="I148" s="16" t="n"/>
      <c r="J148" s="16" t="n"/>
      <c r="K148" s="16" t="n"/>
      <c r="L148" s="16" t="n"/>
      <c r="M148" s="19" t="n"/>
      <c r="N148" s="17">
        <f>IF(D148="","",_xlfn.WORKDAY.INTL(D148,TA_TRN,WEEKEND,HOL))</f>
        <v/>
      </c>
      <c r="O148" s="15">
        <f>IF(OR(N148="",M148&lt;&gt;""),"",IF(DATADATE&gt;N148,"OVERDUE",""))</f>
        <v/>
      </c>
      <c r="P148" s="15">
        <f>IF(OR(M148="",N148=""),"",IF(M148&lt;=N148,"On time","Late"))</f>
        <v/>
      </c>
      <c r="Q148" s="16" t="n"/>
      <c r="R148" s="16" t="n"/>
    </row>
    <row r="149">
      <c r="A149" s="15">
        <f>IF(C149="","",PROJ&amp;"-TRN-"&amp;B149&amp;"-"&amp;TEXT(C149,"0000"))</f>
        <v/>
      </c>
      <c r="B149" s="16" t="n"/>
      <c r="C149" s="16" t="n"/>
      <c r="D149" s="19" t="n"/>
      <c r="E149" s="16" t="n"/>
      <c r="F149" s="16" t="n"/>
      <c r="G149" s="16" t="n"/>
      <c r="H149" s="20" t="n"/>
      <c r="I149" s="16" t="n"/>
      <c r="J149" s="16" t="n"/>
      <c r="K149" s="16" t="n"/>
      <c r="L149" s="16" t="n"/>
      <c r="M149" s="19" t="n"/>
      <c r="N149" s="17">
        <f>IF(D149="","",_xlfn.WORKDAY.INTL(D149,TA_TRN,WEEKEND,HOL))</f>
        <v/>
      </c>
      <c r="O149" s="15">
        <f>IF(OR(N149="",M149&lt;&gt;""),"",IF(DATADATE&gt;N149,"OVERDUE",""))</f>
        <v/>
      </c>
      <c r="P149" s="15">
        <f>IF(OR(M149="",N149=""),"",IF(M149&lt;=N149,"On time","Late"))</f>
        <v/>
      </c>
      <c r="Q149" s="16" t="n"/>
      <c r="R149" s="16" t="n"/>
    </row>
    <row r="150">
      <c r="A150" s="15">
        <f>IF(C150="","",PROJ&amp;"-TRN-"&amp;B150&amp;"-"&amp;TEXT(C150,"0000"))</f>
        <v/>
      </c>
      <c r="B150" s="16" t="n"/>
      <c r="C150" s="16" t="n"/>
      <c r="D150" s="19" t="n"/>
      <c r="E150" s="16" t="n"/>
      <c r="F150" s="16" t="n"/>
      <c r="G150" s="16" t="n"/>
      <c r="H150" s="20" t="n"/>
      <c r="I150" s="16" t="n"/>
      <c r="J150" s="16" t="n"/>
      <c r="K150" s="16" t="n"/>
      <c r="L150" s="16" t="n"/>
      <c r="M150" s="19" t="n"/>
      <c r="N150" s="17">
        <f>IF(D150="","",_xlfn.WORKDAY.INTL(D150,TA_TRN,WEEKEND,HOL))</f>
        <v/>
      </c>
      <c r="O150" s="15">
        <f>IF(OR(N150="",M150&lt;&gt;""),"",IF(DATADATE&gt;N150,"OVERDUE",""))</f>
        <v/>
      </c>
      <c r="P150" s="15">
        <f>IF(OR(M150="",N150=""),"",IF(M150&lt;=N150,"On time","Late"))</f>
        <v/>
      </c>
      <c r="Q150" s="16" t="n"/>
      <c r="R150" s="16" t="n"/>
    </row>
    <row r="151">
      <c r="A151" s="15">
        <f>IF(C151="","",PROJ&amp;"-TRN-"&amp;B151&amp;"-"&amp;TEXT(C151,"0000"))</f>
        <v/>
      </c>
      <c r="B151" s="16" t="n"/>
      <c r="C151" s="16" t="n"/>
      <c r="D151" s="19" t="n"/>
      <c r="E151" s="16" t="n"/>
      <c r="F151" s="16" t="n"/>
      <c r="G151" s="16" t="n"/>
      <c r="H151" s="20" t="n"/>
      <c r="I151" s="16" t="n"/>
      <c r="J151" s="16" t="n"/>
      <c r="K151" s="16" t="n"/>
      <c r="L151" s="16" t="n"/>
      <c r="M151" s="19" t="n"/>
      <c r="N151" s="17">
        <f>IF(D151="","",_xlfn.WORKDAY.INTL(D151,TA_TRN,WEEKEND,HOL))</f>
        <v/>
      </c>
      <c r="O151" s="15">
        <f>IF(OR(N151="",M151&lt;&gt;""),"",IF(DATADATE&gt;N151,"OVERDUE",""))</f>
        <v/>
      </c>
      <c r="P151" s="15">
        <f>IF(OR(M151="",N151=""),"",IF(M151&lt;=N151,"On time","Late"))</f>
        <v/>
      </c>
      <c r="Q151" s="16" t="n"/>
      <c r="R151" s="16" t="n"/>
    </row>
    <row r="152">
      <c r="A152" s="15">
        <f>IF(C152="","",PROJ&amp;"-TRN-"&amp;B152&amp;"-"&amp;TEXT(C152,"0000"))</f>
        <v/>
      </c>
      <c r="B152" s="16" t="n"/>
      <c r="C152" s="16" t="n"/>
      <c r="D152" s="19" t="n"/>
      <c r="E152" s="16" t="n"/>
      <c r="F152" s="16" t="n"/>
      <c r="G152" s="16" t="n"/>
      <c r="H152" s="20" t="n"/>
      <c r="I152" s="16" t="n"/>
      <c r="J152" s="16" t="n"/>
      <c r="K152" s="16" t="n"/>
      <c r="L152" s="16" t="n"/>
      <c r="M152" s="19" t="n"/>
      <c r="N152" s="17">
        <f>IF(D152="","",_xlfn.WORKDAY.INTL(D152,TA_TRN,WEEKEND,HOL))</f>
        <v/>
      </c>
      <c r="O152" s="15">
        <f>IF(OR(N152="",M152&lt;&gt;""),"",IF(DATADATE&gt;N152,"OVERDUE",""))</f>
        <v/>
      </c>
      <c r="P152" s="15">
        <f>IF(OR(M152="",N152=""),"",IF(M152&lt;=N152,"On time","Late"))</f>
        <v/>
      </c>
      <c r="Q152" s="16" t="n"/>
      <c r="R152" s="16" t="n"/>
    </row>
    <row r="153">
      <c r="A153" s="15">
        <f>IF(C153="","",PROJ&amp;"-TRN-"&amp;B153&amp;"-"&amp;TEXT(C153,"0000"))</f>
        <v/>
      </c>
      <c r="B153" s="16" t="n"/>
      <c r="C153" s="16" t="n"/>
      <c r="D153" s="19" t="n"/>
      <c r="E153" s="16" t="n"/>
      <c r="F153" s="16" t="n"/>
      <c r="G153" s="16" t="n"/>
      <c r="H153" s="20" t="n"/>
      <c r="I153" s="16" t="n"/>
      <c r="J153" s="16" t="n"/>
      <c r="K153" s="16" t="n"/>
      <c r="L153" s="16" t="n"/>
      <c r="M153" s="19" t="n"/>
      <c r="N153" s="17">
        <f>IF(D153="","",_xlfn.WORKDAY.INTL(D153,TA_TRN,WEEKEND,HOL))</f>
        <v/>
      </c>
      <c r="O153" s="15">
        <f>IF(OR(N153="",M153&lt;&gt;""),"",IF(DATADATE&gt;N153,"OVERDUE",""))</f>
        <v/>
      </c>
      <c r="P153" s="15">
        <f>IF(OR(M153="",N153=""),"",IF(M153&lt;=N153,"On time","Late"))</f>
        <v/>
      </c>
      <c r="Q153" s="16" t="n"/>
      <c r="R153" s="16" t="n"/>
    </row>
    <row r="154">
      <c r="A154" s="15">
        <f>IF(C154="","",PROJ&amp;"-TRN-"&amp;B154&amp;"-"&amp;TEXT(C154,"0000"))</f>
        <v/>
      </c>
      <c r="B154" s="16" t="n"/>
      <c r="C154" s="16" t="n"/>
      <c r="D154" s="19" t="n"/>
      <c r="E154" s="16" t="n"/>
      <c r="F154" s="16" t="n"/>
      <c r="G154" s="16" t="n"/>
      <c r="H154" s="20" t="n"/>
      <c r="I154" s="16" t="n"/>
      <c r="J154" s="16" t="n"/>
      <c r="K154" s="16" t="n"/>
      <c r="L154" s="16" t="n"/>
      <c r="M154" s="19" t="n"/>
      <c r="N154" s="17">
        <f>IF(D154="","",_xlfn.WORKDAY.INTL(D154,TA_TRN,WEEKEND,HOL))</f>
        <v/>
      </c>
      <c r="O154" s="15">
        <f>IF(OR(N154="",M154&lt;&gt;""),"",IF(DATADATE&gt;N154,"OVERDUE",""))</f>
        <v/>
      </c>
      <c r="P154" s="15">
        <f>IF(OR(M154="",N154=""),"",IF(M154&lt;=N154,"On time","Late"))</f>
        <v/>
      </c>
      <c r="Q154" s="16" t="n"/>
      <c r="R154" s="16" t="n"/>
    </row>
    <row r="155">
      <c r="A155" s="15">
        <f>IF(C155="","",PROJ&amp;"-TRN-"&amp;B155&amp;"-"&amp;TEXT(C155,"0000"))</f>
        <v/>
      </c>
      <c r="B155" s="16" t="n"/>
      <c r="C155" s="16" t="n"/>
      <c r="D155" s="19" t="n"/>
      <c r="E155" s="16" t="n"/>
      <c r="F155" s="16" t="n"/>
      <c r="G155" s="16" t="n"/>
      <c r="H155" s="20" t="n"/>
      <c r="I155" s="16" t="n"/>
      <c r="J155" s="16" t="n"/>
      <c r="K155" s="16" t="n"/>
      <c r="L155" s="16" t="n"/>
      <c r="M155" s="19" t="n"/>
      <c r="N155" s="17">
        <f>IF(D155="","",_xlfn.WORKDAY.INTL(D155,TA_TRN,WEEKEND,HOL))</f>
        <v/>
      </c>
      <c r="O155" s="15">
        <f>IF(OR(N155="",M155&lt;&gt;""),"",IF(DATADATE&gt;N155,"OVERDUE",""))</f>
        <v/>
      </c>
      <c r="P155" s="15">
        <f>IF(OR(M155="",N155=""),"",IF(M155&lt;=N155,"On time","Late"))</f>
        <v/>
      </c>
      <c r="Q155" s="16" t="n"/>
      <c r="R155" s="16" t="n"/>
    </row>
    <row r="156">
      <c r="A156" s="15">
        <f>IF(C156="","",PROJ&amp;"-TRN-"&amp;B156&amp;"-"&amp;TEXT(C156,"0000"))</f>
        <v/>
      </c>
      <c r="B156" s="16" t="n"/>
      <c r="C156" s="16" t="n"/>
      <c r="D156" s="19" t="n"/>
      <c r="E156" s="16" t="n"/>
      <c r="F156" s="16" t="n"/>
      <c r="G156" s="16" t="n"/>
      <c r="H156" s="20" t="n"/>
      <c r="I156" s="16" t="n"/>
      <c r="J156" s="16" t="n"/>
      <c r="K156" s="16" t="n"/>
      <c r="L156" s="16" t="n"/>
      <c r="M156" s="19" t="n"/>
      <c r="N156" s="17">
        <f>IF(D156="","",_xlfn.WORKDAY.INTL(D156,TA_TRN,WEEKEND,HOL))</f>
        <v/>
      </c>
      <c r="O156" s="15">
        <f>IF(OR(N156="",M156&lt;&gt;""),"",IF(DATADATE&gt;N156,"OVERDUE",""))</f>
        <v/>
      </c>
      <c r="P156" s="15">
        <f>IF(OR(M156="",N156=""),"",IF(M156&lt;=N156,"On time","Late"))</f>
        <v/>
      </c>
      <c r="Q156" s="16" t="n"/>
      <c r="R156" s="16" t="n"/>
    </row>
    <row r="157">
      <c r="A157" s="15">
        <f>IF(C157="","",PROJ&amp;"-TRN-"&amp;B157&amp;"-"&amp;TEXT(C157,"0000"))</f>
        <v/>
      </c>
      <c r="B157" s="16" t="n"/>
      <c r="C157" s="16" t="n"/>
      <c r="D157" s="19" t="n"/>
      <c r="E157" s="16" t="n"/>
      <c r="F157" s="16" t="n"/>
      <c r="G157" s="16" t="n"/>
      <c r="H157" s="20" t="n"/>
      <c r="I157" s="16" t="n"/>
      <c r="J157" s="16" t="n"/>
      <c r="K157" s="16" t="n"/>
      <c r="L157" s="16" t="n"/>
      <c r="M157" s="19" t="n"/>
      <c r="N157" s="17">
        <f>IF(D157="","",_xlfn.WORKDAY.INTL(D157,TA_TRN,WEEKEND,HOL))</f>
        <v/>
      </c>
      <c r="O157" s="15">
        <f>IF(OR(N157="",M157&lt;&gt;""),"",IF(DATADATE&gt;N157,"OVERDUE",""))</f>
        <v/>
      </c>
      <c r="P157" s="15">
        <f>IF(OR(M157="",N157=""),"",IF(M157&lt;=N157,"On time","Late"))</f>
        <v/>
      </c>
      <c r="Q157" s="16" t="n"/>
      <c r="R157" s="16" t="n"/>
    </row>
    <row r="158">
      <c r="A158" s="15">
        <f>IF(C158="","",PROJ&amp;"-TRN-"&amp;B158&amp;"-"&amp;TEXT(C158,"0000"))</f>
        <v/>
      </c>
      <c r="B158" s="16" t="n"/>
      <c r="C158" s="16" t="n"/>
      <c r="D158" s="19" t="n"/>
      <c r="E158" s="16" t="n"/>
      <c r="F158" s="16" t="n"/>
      <c r="G158" s="16" t="n"/>
      <c r="H158" s="20" t="n"/>
      <c r="I158" s="16" t="n"/>
      <c r="J158" s="16" t="n"/>
      <c r="K158" s="16" t="n"/>
      <c r="L158" s="16" t="n"/>
      <c r="M158" s="19" t="n"/>
      <c r="N158" s="17">
        <f>IF(D158="","",_xlfn.WORKDAY.INTL(D158,TA_TRN,WEEKEND,HOL))</f>
        <v/>
      </c>
      <c r="O158" s="15">
        <f>IF(OR(N158="",M158&lt;&gt;""),"",IF(DATADATE&gt;N158,"OVERDUE",""))</f>
        <v/>
      </c>
      <c r="P158" s="15">
        <f>IF(OR(M158="",N158=""),"",IF(M158&lt;=N158,"On time","Late"))</f>
        <v/>
      </c>
      <c r="Q158" s="16" t="n"/>
      <c r="R158" s="16" t="n"/>
    </row>
    <row r="159">
      <c r="A159" s="15">
        <f>IF(C159="","",PROJ&amp;"-TRN-"&amp;B159&amp;"-"&amp;TEXT(C159,"0000"))</f>
        <v/>
      </c>
      <c r="B159" s="16" t="n"/>
      <c r="C159" s="16" t="n"/>
      <c r="D159" s="19" t="n"/>
      <c r="E159" s="16" t="n"/>
      <c r="F159" s="16" t="n"/>
      <c r="G159" s="16" t="n"/>
      <c r="H159" s="20" t="n"/>
      <c r="I159" s="16" t="n"/>
      <c r="J159" s="16" t="n"/>
      <c r="K159" s="16" t="n"/>
      <c r="L159" s="16" t="n"/>
      <c r="M159" s="19" t="n"/>
      <c r="N159" s="17">
        <f>IF(D159="","",_xlfn.WORKDAY.INTL(D159,TA_TRN,WEEKEND,HOL))</f>
        <v/>
      </c>
      <c r="O159" s="15">
        <f>IF(OR(N159="",M159&lt;&gt;""),"",IF(DATADATE&gt;N159,"OVERDUE",""))</f>
        <v/>
      </c>
      <c r="P159" s="15">
        <f>IF(OR(M159="",N159=""),"",IF(M159&lt;=N159,"On time","Late"))</f>
        <v/>
      </c>
      <c r="Q159" s="16" t="n"/>
      <c r="R159" s="16" t="n"/>
    </row>
    <row r="160">
      <c r="A160" s="15">
        <f>IF(C160="","",PROJ&amp;"-TRN-"&amp;B160&amp;"-"&amp;TEXT(C160,"0000"))</f>
        <v/>
      </c>
      <c r="B160" s="16" t="n"/>
      <c r="C160" s="16" t="n"/>
      <c r="D160" s="19" t="n"/>
      <c r="E160" s="16" t="n"/>
      <c r="F160" s="16" t="n"/>
      <c r="G160" s="16" t="n"/>
      <c r="H160" s="20" t="n"/>
      <c r="I160" s="16" t="n"/>
      <c r="J160" s="16" t="n"/>
      <c r="K160" s="16" t="n"/>
      <c r="L160" s="16" t="n"/>
      <c r="M160" s="19" t="n"/>
      <c r="N160" s="17">
        <f>IF(D160="","",_xlfn.WORKDAY.INTL(D160,TA_TRN,WEEKEND,HOL))</f>
        <v/>
      </c>
      <c r="O160" s="15">
        <f>IF(OR(N160="",M160&lt;&gt;""),"",IF(DATADATE&gt;N160,"OVERDUE",""))</f>
        <v/>
      </c>
      <c r="P160" s="15">
        <f>IF(OR(M160="",N160=""),"",IF(M160&lt;=N160,"On time","Late"))</f>
        <v/>
      </c>
      <c r="Q160" s="16" t="n"/>
      <c r="R160" s="16" t="n"/>
    </row>
    <row r="161">
      <c r="A161" s="15">
        <f>IF(C161="","",PROJ&amp;"-TRN-"&amp;B161&amp;"-"&amp;TEXT(C161,"0000"))</f>
        <v/>
      </c>
      <c r="B161" s="16" t="n"/>
      <c r="C161" s="16" t="n"/>
      <c r="D161" s="19" t="n"/>
      <c r="E161" s="16" t="n"/>
      <c r="F161" s="16" t="n"/>
      <c r="G161" s="16" t="n"/>
      <c r="H161" s="20" t="n"/>
      <c r="I161" s="16" t="n"/>
      <c r="J161" s="16" t="n"/>
      <c r="K161" s="16" t="n"/>
      <c r="L161" s="16" t="n"/>
      <c r="M161" s="19" t="n"/>
      <c r="N161" s="17">
        <f>IF(D161="","",_xlfn.WORKDAY.INTL(D161,TA_TRN,WEEKEND,HOL))</f>
        <v/>
      </c>
      <c r="O161" s="15">
        <f>IF(OR(N161="",M161&lt;&gt;""),"",IF(DATADATE&gt;N161,"OVERDUE",""))</f>
        <v/>
      </c>
      <c r="P161" s="15">
        <f>IF(OR(M161="",N161=""),"",IF(M161&lt;=N161,"On time","Late"))</f>
        <v/>
      </c>
      <c r="Q161" s="16" t="n"/>
      <c r="R161" s="16" t="n"/>
    </row>
    <row r="162">
      <c r="A162" s="15">
        <f>IF(C162="","",PROJ&amp;"-TRN-"&amp;B162&amp;"-"&amp;TEXT(C162,"0000"))</f>
        <v/>
      </c>
      <c r="B162" s="16" t="n"/>
      <c r="C162" s="16" t="n"/>
      <c r="D162" s="19" t="n"/>
      <c r="E162" s="16" t="n"/>
      <c r="F162" s="16" t="n"/>
      <c r="G162" s="16" t="n"/>
      <c r="H162" s="20" t="n"/>
      <c r="I162" s="16" t="n"/>
      <c r="J162" s="16" t="n"/>
      <c r="K162" s="16" t="n"/>
      <c r="L162" s="16" t="n"/>
      <c r="M162" s="19" t="n"/>
      <c r="N162" s="17">
        <f>IF(D162="","",_xlfn.WORKDAY.INTL(D162,TA_TRN,WEEKEND,HOL))</f>
        <v/>
      </c>
      <c r="O162" s="15">
        <f>IF(OR(N162="",M162&lt;&gt;""),"",IF(DATADATE&gt;N162,"OVERDUE",""))</f>
        <v/>
      </c>
      <c r="P162" s="15">
        <f>IF(OR(M162="",N162=""),"",IF(M162&lt;=N162,"On time","Late"))</f>
        <v/>
      </c>
      <c r="Q162" s="16" t="n"/>
      <c r="R162" s="16" t="n"/>
    </row>
    <row r="163">
      <c r="A163" s="15">
        <f>IF(C163="","",PROJ&amp;"-TRN-"&amp;B163&amp;"-"&amp;TEXT(C163,"0000"))</f>
        <v/>
      </c>
      <c r="B163" s="16" t="n"/>
      <c r="C163" s="16" t="n"/>
      <c r="D163" s="19" t="n"/>
      <c r="E163" s="16" t="n"/>
      <c r="F163" s="16" t="n"/>
      <c r="G163" s="16" t="n"/>
      <c r="H163" s="20" t="n"/>
      <c r="I163" s="16" t="n"/>
      <c r="J163" s="16" t="n"/>
      <c r="K163" s="16" t="n"/>
      <c r="L163" s="16" t="n"/>
      <c r="M163" s="19" t="n"/>
      <c r="N163" s="17">
        <f>IF(D163="","",_xlfn.WORKDAY.INTL(D163,TA_TRN,WEEKEND,HOL))</f>
        <v/>
      </c>
      <c r="O163" s="15">
        <f>IF(OR(N163="",M163&lt;&gt;""),"",IF(DATADATE&gt;N163,"OVERDUE",""))</f>
        <v/>
      </c>
      <c r="P163" s="15">
        <f>IF(OR(M163="",N163=""),"",IF(M163&lt;=N163,"On time","Late"))</f>
        <v/>
      </c>
      <c r="Q163" s="16" t="n"/>
      <c r="R163" s="16" t="n"/>
    </row>
    <row r="164">
      <c r="A164" s="15">
        <f>IF(C164="","",PROJ&amp;"-TRN-"&amp;B164&amp;"-"&amp;TEXT(C164,"0000"))</f>
        <v/>
      </c>
      <c r="B164" s="16" t="n"/>
      <c r="C164" s="16" t="n"/>
      <c r="D164" s="19" t="n"/>
      <c r="E164" s="16" t="n"/>
      <c r="F164" s="16" t="n"/>
      <c r="G164" s="16" t="n"/>
      <c r="H164" s="20" t="n"/>
      <c r="I164" s="16" t="n"/>
      <c r="J164" s="16" t="n"/>
      <c r="K164" s="16" t="n"/>
      <c r="L164" s="16" t="n"/>
      <c r="M164" s="19" t="n"/>
      <c r="N164" s="17">
        <f>IF(D164="","",_xlfn.WORKDAY.INTL(D164,TA_TRN,WEEKEND,HOL))</f>
        <v/>
      </c>
      <c r="O164" s="15">
        <f>IF(OR(N164="",M164&lt;&gt;""),"",IF(DATADATE&gt;N164,"OVERDUE",""))</f>
        <v/>
      </c>
      <c r="P164" s="15">
        <f>IF(OR(M164="",N164=""),"",IF(M164&lt;=N164,"On time","Late"))</f>
        <v/>
      </c>
      <c r="Q164" s="16" t="n"/>
      <c r="R164" s="16" t="n"/>
    </row>
    <row r="165">
      <c r="A165" s="15">
        <f>IF(C165="","",PROJ&amp;"-TRN-"&amp;B165&amp;"-"&amp;TEXT(C165,"0000"))</f>
        <v/>
      </c>
      <c r="B165" s="16" t="n"/>
      <c r="C165" s="16" t="n"/>
      <c r="D165" s="19" t="n"/>
      <c r="E165" s="16" t="n"/>
      <c r="F165" s="16" t="n"/>
      <c r="G165" s="16" t="n"/>
      <c r="H165" s="20" t="n"/>
      <c r="I165" s="16" t="n"/>
      <c r="J165" s="16" t="n"/>
      <c r="K165" s="16" t="n"/>
      <c r="L165" s="16" t="n"/>
      <c r="M165" s="19" t="n"/>
      <c r="N165" s="17">
        <f>IF(D165="","",_xlfn.WORKDAY.INTL(D165,TA_TRN,WEEKEND,HOL))</f>
        <v/>
      </c>
      <c r="O165" s="15">
        <f>IF(OR(N165="",M165&lt;&gt;""),"",IF(DATADATE&gt;N165,"OVERDUE",""))</f>
        <v/>
      </c>
      <c r="P165" s="15">
        <f>IF(OR(M165="",N165=""),"",IF(M165&lt;=N165,"On time","Late"))</f>
        <v/>
      </c>
      <c r="Q165" s="16" t="n"/>
      <c r="R165" s="16" t="n"/>
    </row>
    <row r="166">
      <c r="A166" s="15">
        <f>IF(C166="","",PROJ&amp;"-TRN-"&amp;B166&amp;"-"&amp;TEXT(C166,"0000"))</f>
        <v/>
      </c>
      <c r="B166" s="16" t="n"/>
      <c r="C166" s="16" t="n"/>
      <c r="D166" s="19" t="n"/>
      <c r="E166" s="16" t="n"/>
      <c r="F166" s="16" t="n"/>
      <c r="G166" s="16" t="n"/>
      <c r="H166" s="20" t="n"/>
      <c r="I166" s="16" t="n"/>
      <c r="J166" s="16" t="n"/>
      <c r="K166" s="16" t="n"/>
      <c r="L166" s="16" t="n"/>
      <c r="M166" s="19" t="n"/>
      <c r="N166" s="17">
        <f>IF(D166="","",_xlfn.WORKDAY.INTL(D166,TA_TRN,WEEKEND,HOL))</f>
        <v/>
      </c>
      <c r="O166" s="15">
        <f>IF(OR(N166="",M166&lt;&gt;""),"",IF(DATADATE&gt;N166,"OVERDUE",""))</f>
        <v/>
      </c>
      <c r="P166" s="15">
        <f>IF(OR(M166="",N166=""),"",IF(M166&lt;=N166,"On time","Late"))</f>
        <v/>
      </c>
      <c r="Q166" s="16" t="n"/>
      <c r="R166" s="16" t="n"/>
    </row>
    <row r="167">
      <c r="A167" s="15">
        <f>IF(C167="","",PROJ&amp;"-TRN-"&amp;B167&amp;"-"&amp;TEXT(C167,"0000"))</f>
        <v/>
      </c>
      <c r="B167" s="16" t="n"/>
      <c r="C167" s="16" t="n"/>
      <c r="D167" s="19" t="n"/>
      <c r="E167" s="16" t="n"/>
      <c r="F167" s="16" t="n"/>
      <c r="G167" s="16" t="n"/>
      <c r="H167" s="20" t="n"/>
      <c r="I167" s="16" t="n"/>
      <c r="J167" s="16" t="n"/>
      <c r="K167" s="16" t="n"/>
      <c r="L167" s="16" t="n"/>
      <c r="M167" s="19" t="n"/>
      <c r="N167" s="17">
        <f>IF(D167="","",_xlfn.WORKDAY.INTL(D167,TA_TRN,WEEKEND,HOL))</f>
        <v/>
      </c>
      <c r="O167" s="15">
        <f>IF(OR(N167="",M167&lt;&gt;""),"",IF(DATADATE&gt;N167,"OVERDUE",""))</f>
        <v/>
      </c>
      <c r="P167" s="15">
        <f>IF(OR(M167="",N167=""),"",IF(M167&lt;=N167,"On time","Late"))</f>
        <v/>
      </c>
      <c r="Q167" s="16" t="n"/>
      <c r="R167" s="16" t="n"/>
    </row>
    <row r="168">
      <c r="A168" s="15">
        <f>IF(C168="","",PROJ&amp;"-TRN-"&amp;B168&amp;"-"&amp;TEXT(C168,"0000"))</f>
        <v/>
      </c>
      <c r="B168" s="16" t="n"/>
      <c r="C168" s="16" t="n"/>
      <c r="D168" s="19" t="n"/>
      <c r="E168" s="16" t="n"/>
      <c r="F168" s="16" t="n"/>
      <c r="G168" s="16" t="n"/>
      <c r="H168" s="20" t="n"/>
      <c r="I168" s="16" t="n"/>
      <c r="J168" s="16" t="n"/>
      <c r="K168" s="16" t="n"/>
      <c r="L168" s="16" t="n"/>
      <c r="M168" s="19" t="n"/>
      <c r="N168" s="17">
        <f>IF(D168="","",_xlfn.WORKDAY.INTL(D168,TA_TRN,WEEKEND,HOL))</f>
        <v/>
      </c>
      <c r="O168" s="15">
        <f>IF(OR(N168="",M168&lt;&gt;""),"",IF(DATADATE&gt;N168,"OVERDUE",""))</f>
        <v/>
      </c>
      <c r="P168" s="15">
        <f>IF(OR(M168="",N168=""),"",IF(M168&lt;=N168,"On time","Late"))</f>
        <v/>
      </c>
      <c r="Q168" s="16" t="n"/>
      <c r="R168" s="16" t="n"/>
    </row>
    <row r="169">
      <c r="A169" s="15">
        <f>IF(C169="","",PROJ&amp;"-TRN-"&amp;B169&amp;"-"&amp;TEXT(C169,"0000"))</f>
        <v/>
      </c>
      <c r="B169" s="16" t="n"/>
      <c r="C169" s="16" t="n"/>
      <c r="D169" s="19" t="n"/>
      <c r="E169" s="16" t="n"/>
      <c r="F169" s="16" t="n"/>
      <c r="G169" s="16" t="n"/>
      <c r="H169" s="20" t="n"/>
      <c r="I169" s="16" t="n"/>
      <c r="J169" s="16" t="n"/>
      <c r="K169" s="16" t="n"/>
      <c r="L169" s="16" t="n"/>
      <c r="M169" s="19" t="n"/>
      <c r="N169" s="17">
        <f>IF(D169="","",_xlfn.WORKDAY.INTL(D169,TA_TRN,WEEKEND,HOL))</f>
        <v/>
      </c>
      <c r="O169" s="15">
        <f>IF(OR(N169="",M169&lt;&gt;""),"",IF(DATADATE&gt;N169,"OVERDUE",""))</f>
        <v/>
      </c>
      <c r="P169" s="15">
        <f>IF(OR(M169="",N169=""),"",IF(M169&lt;=N169,"On time","Late"))</f>
        <v/>
      </c>
      <c r="Q169" s="16" t="n"/>
      <c r="R169" s="16" t="n"/>
    </row>
    <row r="170">
      <c r="A170" s="15">
        <f>IF(C170="","",PROJ&amp;"-TRN-"&amp;B170&amp;"-"&amp;TEXT(C170,"0000"))</f>
        <v/>
      </c>
      <c r="B170" s="16" t="n"/>
      <c r="C170" s="16" t="n"/>
      <c r="D170" s="19" t="n"/>
      <c r="E170" s="16" t="n"/>
      <c r="F170" s="16" t="n"/>
      <c r="G170" s="16" t="n"/>
      <c r="H170" s="20" t="n"/>
      <c r="I170" s="16" t="n"/>
      <c r="J170" s="16" t="n"/>
      <c r="K170" s="16" t="n"/>
      <c r="L170" s="16" t="n"/>
      <c r="M170" s="19" t="n"/>
      <c r="N170" s="17">
        <f>IF(D170="","",_xlfn.WORKDAY.INTL(D170,TA_TRN,WEEKEND,HOL))</f>
        <v/>
      </c>
      <c r="O170" s="15">
        <f>IF(OR(N170="",M170&lt;&gt;""),"",IF(DATADATE&gt;N170,"OVERDUE",""))</f>
        <v/>
      </c>
      <c r="P170" s="15">
        <f>IF(OR(M170="",N170=""),"",IF(M170&lt;=N170,"On time","Late"))</f>
        <v/>
      </c>
      <c r="Q170" s="16" t="n"/>
      <c r="R170" s="16" t="n"/>
    </row>
    <row r="171">
      <c r="A171" s="15">
        <f>IF(C171="","",PROJ&amp;"-TRN-"&amp;B171&amp;"-"&amp;TEXT(C171,"0000"))</f>
        <v/>
      </c>
      <c r="B171" s="16" t="n"/>
      <c r="C171" s="16" t="n"/>
      <c r="D171" s="19" t="n"/>
      <c r="E171" s="16" t="n"/>
      <c r="F171" s="16" t="n"/>
      <c r="G171" s="16" t="n"/>
      <c r="H171" s="20" t="n"/>
      <c r="I171" s="16" t="n"/>
      <c r="J171" s="16" t="n"/>
      <c r="K171" s="16" t="n"/>
      <c r="L171" s="16" t="n"/>
      <c r="M171" s="19" t="n"/>
      <c r="N171" s="17">
        <f>IF(D171="","",_xlfn.WORKDAY.INTL(D171,TA_TRN,WEEKEND,HOL))</f>
        <v/>
      </c>
      <c r="O171" s="15">
        <f>IF(OR(N171="",M171&lt;&gt;""),"",IF(DATADATE&gt;N171,"OVERDUE",""))</f>
        <v/>
      </c>
      <c r="P171" s="15">
        <f>IF(OR(M171="",N171=""),"",IF(M171&lt;=N171,"On time","Late"))</f>
        <v/>
      </c>
      <c r="Q171" s="16" t="n"/>
      <c r="R171" s="16" t="n"/>
    </row>
    <row r="172">
      <c r="A172" s="15">
        <f>IF(C172="","",PROJ&amp;"-TRN-"&amp;B172&amp;"-"&amp;TEXT(C172,"0000"))</f>
        <v/>
      </c>
      <c r="B172" s="16" t="n"/>
      <c r="C172" s="16" t="n"/>
      <c r="D172" s="19" t="n"/>
      <c r="E172" s="16" t="n"/>
      <c r="F172" s="16" t="n"/>
      <c r="G172" s="16" t="n"/>
      <c r="H172" s="20" t="n"/>
      <c r="I172" s="16" t="n"/>
      <c r="J172" s="16" t="n"/>
      <c r="K172" s="16" t="n"/>
      <c r="L172" s="16" t="n"/>
      <c r="M172" s="19" t="n"/>
      <c r="N172" s="17">
        <f>IF(D172="","",_xlfn.WORKDAY.INTL(D172,TA_TRN,WEEKEND,HOL))</f>
        <v/>
      </c>
      <c r="O172" s="15">
        <f>IF(OR(N172="",M172&lt;&gt;""),"",IF(DATADATE&gt;N172,"OVERDUE",""))</f>
        <v/>
      </c>
      <c r="P172" s="15">
        <f>IF(OR(M172="",N172=""),"",IF(M172&lt;=N172,"On time","Late"))</f>
        <v/>
      </c>
      <c r="Q172" s="16" t="n"/>
      <c r="R172" s="16" t="n"/>
    </row>
    <row r="173">
      <c r="A173" s="15">
        <f>IF(C173="","",PROJ&amp;"-TRN-"&amp;B173&amp;"-"&amp;TEXT(C173,"0000"))</f>
        <v/>
      </c>
      <c r="B173" s="16" t="n"/>
      <c r="C173" s="16" t="n"/>
      <c r="D173" s="19" t="n"/>
      <c r="E173" s="16" t="n"/>
      <c r="F173" s="16" t="n"/>
      <c r="G173" s="16" t="n"/>
      <c r="H173" s="20" t="n"/>
      <c r="I173" s="16" t="n"/>
      <c r="J173" s="16" t="n"/>
      <c r="K173" s="16" t="n"/>
      <c r="L173" s="16" t="n"/>
      <c r="M173" s="19" t="n"/>
      <c r="N173" s="17">
        <f>IF(D173="","",_xlfn.WORKDAY.INTL(D173,TA_TRN,WEEKEND,HOL))</f>
        <v/>
      </c>
      <c r="O173" s="15">
        <f>IF(OR(N173="",M173&lt;&gt;""),"",IF(DATADATE&gt;N173,"OVERDUE",""))</f>
        <v/>
      </c>
      <c r="P173" s="15">
        <f>IF(OR(M173="",N173=""),"",IF(M173&lt;=N173,"On time","Late"))</f>
        <v/>
      </c>
      <c r="Q173" s="16" t="n"/>
      <c r="R173" s="16" t="n"/>
    </row>
    <row r="174">
      <c r="A174" s="15">
        <f>IF(C174="","",PROJ&amp;"-TRN-"&amp;B174&amp;"-"&amp;TEXT(C174,"0000"))</f>
        <v/>
      </c>
      <c r="B174" s="16" t="n"/>
      <c r="C174" s="16" t="n"/>
      <c r="D174" s="19" t="n"/>
      <c r="E174" s="16" t="n"/>
      <c r="F174" s="16" t="n"/>
      <c r="G174" s="16" t="n"/>
      <c r="H174" s="20" t="n"/>
      <c r="I174" s="16" t="n"/>
      <c r="J174" s="16" t="n"/>
      <c r="K174" s="16" t="n"/>
      <c r="L174" s="16" t="n"/>
      <c r="M174" s="19" t="n"/>
      <c r="N174" s="17">
        <f>IF(D174="","",_xlfn.WORKDAY.INTL(D174,TA_TRN,WEEKEND,HOL))</f>
        <v/>
      </c>
      <c r="O174" s="15">
        <f>IF(OR(N174="",M174&lt;&gt;""),"",IF(DATADATE&gt;N174,"OVERDUE",""))</f>
        <v/>
      </c>
      <c r="P174" s="15">
        <f>IF(OR(M174="",N174=""),"",IF(M174&lt;=N174,"On time","Late"))</f>
        <v/>
      </c>
      <c r="Q174" s="16" t="n"/>
      <c r="R174" s="16" t="n"/>
    </row>
    <row r="175">
      <c r="A175" s="15">
        <f>IF(C175="","",PROJ&amp;"-TRN-"&amp;B175&amp;"-"&amp;TEXT(C175,"0000"))</f>
        <v/>
      </c>
      <c r="B175" s="16" t="n"/>
      <c r="C175" s="16" t="n"/>
      <c r="D175" s="19" t="n"/>
      <c r="E175" s="16" t="n"/>
      <c r="F175" s="16" t="n"/>
      <c r="G175" s="16" t="n"/>
      <c r="H175" s="20" t="n"/>
      <c r="I175" s="16" t="n"/>
      <c r="J175" s="16" t="n"/>
      <c r="K175" s="16" t="n"/>
      <c r="L175" s="16" t="n"/>
      <c r="M175" s="19" t="n"/>
      <c r="N175" s="17">
        <f>IF(D175="","",_xlfn.WORKDAY.INTL(D175,TA_TRN,WEEKEND,HOL))</f>
        <v/>
      </c>
      <c r="O175" s="15">
        <f>IF(OR(N175="",M175&lt;&gt;""),"",IF(DATADATE&gt;N175,"OVERDUE",""))</f>
        <v/>
      </c>
      <c r="P175" s="15">
        <f>IF(OR(M175="",N175=""),"",IF(M175&lt;=N175,"On time","Late"))</f>
        <v/>
      </c>
      <c r="Q175" s="16" t="n"/>
      <c r="R175" s="16" t="n"/>
    </row>
    <row r="176">
      <c r="A176" s="15">
        <f>IF(C176="","",PROJ&amp;"-TRN-"&amp;B176&amp;"-"&amp;TEXT(C176,"0000"))</f>
        <v/>
      </c>
      <c r="B176" s="16" t="n"/>
      <c r="C176" s="16" t="n"/>
      <c r="D176" s="19" t="n"/>
      <c r="E176" s="16" t="n"/>
      <c r="F176" s="16" t="n"/>
      <c r="G176" s="16" t="n"/>
      <c r="H176" s="20" t="n"/>
      <c r="I176" s="16" t="n"/>
      <c r="J176" s="16" t="n"/>
      <c r="K176" s="16" t="n"/>
      <c r="L176" s="16" t="n"/>
      <c r="M176" s="19" t="n"/>
      <c r="N176" s="17">
        <f>IF(D176="","",_xlfn.WORKDAY.INTL(D176,TA_TRN,WEEKEND,HOL))</f>
        <v/>
      </c>
      <c r="O176" s="15">
        <f>IF(OR(N176="",M176&lt;&gt;""),"",IF(DATADATE&gt;N176,"OVERDUE",""))</f>
        <v/>
      </c>
      <c r="P176" s="15">
        <f>IF(OR(M176="",N176=""),"",IF(M176&lt;=N176,"On time","Late"))</f>
        <v/>
      </c>
      <c r="Q176" s="16" t="n"/>
      <c r="R176" s="16" t="n"/>
    </row>
    <row r="177">
      <c r="A177" s="15">
        <f>IF(C177="","",PROJ&amp;"-TRN-"&amp;B177&amp;"-"&amp;TEXT(C177,"0000"))</f>
        <v/>
      </c>
      <c r="B177" s="16" t="n"/>
      <c r="C177" s="16" t="n"/>
      <c r="D177" s="19" t="n"/>
      <c r="E177" s="16" t="n"/>
      <c r="F177" s="16" t="n"/>
      <c r="G177" s="16" t="n"/>
      <c r="H177" s="20" t="n"/>
      <c r="I177" s="16" t="n"/>
      <c r="J177" s="16" t="n"/>
      <c r="K177" s="16" t="n"/>
      <c r="L177" s="16" t="n"/>
      <c r="M177" s="19" t="n"/>
      <c r="N177" s="17">
        <f>IF(D177="","",_xlfn.WORKDAY.INTL(D177,TA_TRN,WEEKEND,HOL))</f>
        <v/>
      </c>
      <c r="O177" s="15">
        <f>IF(OR(N177="",M177&lt;&gt;""),"",IF(DATADATE&gt;N177,"OVERDUE",""))</f>
        <v/>
      </c>
      <c r="P177" s="15">
        <f>IF(OR(M177="",N177=""),"",IF(M177&lt;=N177,"On time","Late"))</f>
        <v/>
      </c>
      <c r="Q177" s="16" t="n"/>
      <c r="R177" s="16" t="n"/>
    </row>
    <row r="178">
      <c r="A178" s="15">
        <f>IF(C178="","",PROJ&amp;"-TRN-"&amp;B178&amp;"-"&amp;TEXT(C178,"0000"))</f>
        <v/>
      </c>
      <c r="B178" s="16" t="n"/>
      <c r="C178" s="16" t="n"/>
      <c r="D178" s="19" t="n"/>
      <c r="E178" s="16" t="n"/>
      <c r="F178" s="16" t="n"/>
      <c r="G178" s="16" t="n"/>
      <c r="H178" s="20" t="n"/>
      <c r="I178" s="16" t="n"/>
      <c r="J178" s="16" t="n"/>
      <c r="K178" s="16" t="n"/>
      <c r="L178" s="16" t="n"/>
      <c r="M178" s="19" t="n"/>
      <c r="N178" s="17">
        <f>IF(D178="","",_xlfn.WORKDAY.INTL(D178,TA_TRN,WEEKEND,HOL))</f>
        <v/>
      </c>
      <c r="O178" s="15">
        <f>IF(OR(N178="",M178&lt;&gt;""),"",IF(DATADATE&gt;N178,"OVERDUE",""))</f>
        <v/>
      </c>
      <c r="P178" s="15">
        <f>IF(OR(M178="",N178=""),"",IF(M178&lt;=N178,"On time","Late"))</f>
        <v/>
      </c>
      <c r="Q178" s="16" t="n"/>
      <c r="R178" s="16" t="n"/>
    </row>
    <row r="179">
      <c r="A179" s="15">
        <f>IF(C179="","",PROJ&amp;"-TRN-"&amp;B179&amp;"-"&amp;TEXT(C179,"0000"))</f>
        <v/>
      </c>
      <c r="B179" s="16" t="n"/>
      <c r="C179" s="16" t="n"/>
      <c r="D179" s="19" t="n"/>
      <c r="E179" s="16" t="n"/>
      <c r="F179" s="16" t="n"/>
      <c r="G179" s="16" t="n"/>
      <c r="H179" s="20" t="n"/>
      <c r="I179" s="16" t="n"/>
      <c r="J179" s="16" t="n"/>
      <c r="K179" s="16" t="n"/>
      <c r="L179" s="16" t="n"/>
      <c r="M179" s="19" t="n"/>
      <c r="N179" s="17">
        <f>IF(D179="","",_xlfn.WORKDAY.INTL(D179,TA_TRN,WEEKEND,HOL))</f>
        <v/>
      </c>
      <c r="O179" s="15">
        <f>IF(OR(N179="",M179&lt;&gt;""),"",IF(DATADATE&gt;N179,"OVERDUE",""))</f>
        <v/>
      </c>
      <c r="P179" s="15">
        <f>IF(OR(M179="",N179=""),"",IF(M179&lt;=N179,"On time","Late"))</f>
        <v/>
      </c>
      <c r="Q179" s="16" t="n"/>
      <c r="R179" s="16" t="n"/>
    </row>
    <row r="180">
      <c r="A180" s="15">
        <f>IF(C180="","",PROJ&amp;"-TRN-"&amp;B180&amp;"-"&amp;TEXT(C180,"0000"))</f>
        <v/>
      </c>
      <c r="B180" s="16" t="n"/>
      <c r="C180" s="16" t="n"/>
      <c r="D180" s="19" t="n"/>
      <c r="E180" s="16" t="n"/>
      <c r="F180" s="16" t="n"/>
      <c r="G180" s="16" t="n"/>
      <c r="H180" s="20" t="n"/>
      <c r="I180" s="16" t="n"/>
      <c r="J180" s="16" t="n"/>
      <c r="K180" s="16" t="n"/>
      <c r="L180" s="16" t="n"/>
      <c r="M180" s="19" t="n"/>
      <c r="N180" s="17">
        <f>IF(D180="","",_xlfn.WORKDAY.INTL(D180,TA_TRN,WEEKEND,HOL))</f>
        <v/>
      </c>
      <c r="O180" s="15">
        <f>IF(OR(N180="",M180&lt;&gt;""),"",IF(DATADATE&gt;N180,"OVERDUE",""))</f>
        <v/>
      </c>
      <c r="P180" s="15">
        <f>IF(OR(M180="",N180=""),"",IF(M180&lt;=N180,"On time","Late"))</f>
        <v/>
      </c>
      <c r="Q180" s="16" t="n"/>
      <c r="R180" s="16" t="n"/>
    </row>
    <row r="181">
      <c r="A181" s="15">
        <f>IF(C181="","",PROJ&amp;"-TRN-"&amp;B181&amp;"-"&amp;TEXT(C181,"0000"))</f>
        <v/>
      </c>
      <c r="B181" s="16" t="n"/>
      <c r="C181" s="16" t="n"/>
      <c r="D181" s="19" t="n"/>
      <c r="E181" s="16" t="n"/>
      <c r="F181" s="16" t="n"/>
      <c r="G181" s="16" t="n"/>
      <c r="H181" s="20" t="n"/>
      <c r="I181" s="16" t="n"/>
      <c r="J181" s="16" t="n"/>
      <c r="K181" s="16" t="n"/>
      <c r="L181" s="16" t="n"/>
      <c r="M181" s="19" t="n"/>
      <c r="N181" s="17">
        <f>IF(D181="","",_xlfn.WORKDAY.INTL(D181,TA_TRN,WEEKEND,HOL))</f>
        <v/>
      </c>
      <c r="O181" s="15">
        <f>IF(OR(N181="",M181&lt;&gt;""),"",IF(DATADATE&gt;N181,"OVERDUE",""))</f>
        <v/>
      </c>
      <c r="P181" s="15">
        <f>IF(OR(M181="",N181=""),"",IF(M181&lt;=N181,"On time","Late"))</f>
        <v/>
      </c>
      <c r="Q181" s="16" t="n"/>
      <c r="R181" s="16" t="n"/>
    </row>
    <row r="182">
      <c r="A182" s="15">
        <f>IF(C182="","",PROJ&amp;"-TRN-"&amp;B182&amp;"-"&amp;TEXT(C182,"0000"))</f>
        <v/>
      </c>
      <c r="B182" s="16" t="n"/>
      <c r="C182" s="16" t="n"/>
      <c r="D182" s="19" t="n"/>
      <c r="E182" s="16" t="n"/>
      <c r="F182" s="16" t="n"/>
      <c r="G182" s="16" t="n"/>
      <c r="H182" s="20" t="n"/>
      <c r="I182" s="16" t="n"/>
      <c r="J182" s="16" t="n"/>
      <c r="K182" s="16" t="n"/>
      <c r="L182" s="16" t="n"/>
      <c r="M182" s="19" t="n"/>
      <c r="N182" s="17">
        <f>IF(D182="","",_xlfn.WORKDAY.INTL(D182,TA_TRN,WEEKEND,HOL))</f>
        <v/>
      </c>
      <c r="O182" s="15">
        <f>IF(OR(N182="",M182&lt;&gt;""),"",IF(DATADATE&gt;N182,"OVERDUE",""))</f>
        <v/>
      </c>
      <c r="P182" s="15">
        <f>IF(OR(M182="",N182=""),"",IF(M182&lt;=N182,"On time","Late"))</f>
        <v/>
      </c>
      <c r="Q182" s="16" t="n"/>
      <c r="R182" s="16" t="n"/>
    </row>
    <row r="183">
      <c r="A183" s="15">
        <f>IF(C183="","",PROJ&amp;"-TRN-"&amp;B183&amp;"-"&amp;TEXT(C183,"0000"))</f>
        <v/>
      </c>
      <c r="B183" s="16" t="n"/>
      <c r="C183" s="16" t="n"/>
      <c r="D183" s="19" t="n"/>
      <c r="E183" s="16" t="n"/>
      <c r="F183" s="16" t="n"/>
      <c r="G183" s="16" t="n"/>
      <c r="H183" s="20" t="n"/>
      <c r="I183" s="16" t="n"/>
      <c r="J183" s="16" t="n"/>
      <c r="K183" s="16" t="n"/>
      <c r="L183" s="16" t="n"/>
      <c r="M183" s="19" t="n"/>
      <c r="N183" s="17">
        <f>IF(D183="","",_xlfn.WORKDAY.INTL(D183,TA_TRN,WEEKEND,HOL))</f>
        <v/>
      </c>
      <c r="O183" s="15">
        <f>IF(OR(N183="",M183&lt;&gt;""),"",IF(DATADATE&gt;N183,"OVERDUE",""))</f>
        <v/>
      </c>
      <c r="P183" s="15">
        <f>IF(OR(M183="",N183=""),"",IF(M183&lt;=N183,"On time","Late"))</f>
        <v/>
      </c>
      <c r="Q183" s="16" t="n"/>
      <c r="R183" s="16" t="n"/>
    </row>
    <row r="184">
      <c r="A184" s="15">
        <f>IF(C184="","",PROJ&amp;"-TRN-"&amp;B184&amp;"-"&amp;TEXT(C184,"0000"))</f>
        <v/>
      </c>
      <c r="B184" s="16" t="n"/>
      <c r="C184" s="16" t="n"/>
      <c r="D184" s="19" t="n"/>
      <c r="E184" s="16" t="n"/>
      <c r="F184" s="16" t="n"/>
      <c r="G184" s="16" t="n"/>
      <c r="H184" s="20" t="n"/>
      <c r="I184" s="16" t="n"/>
      <c r="J184" s="16" t="n"/>
      <c r="K184" s="16" t="n"/>
      <c r="L184" s="16" t="n"/>
      <c r="M184" s="19" t="n"/>
      <c r="N184" s="17">
        <f>IF(D184="","",_xlfn.WORKDAY.INTL(D184,TA_TRN,WEEKEND,HOL))</f>
        <v/>
      </c>
      <c r="O184" s="15">
        <f>IF(OR(N184="",M184&lt;&gt;""),"",IF(DATADATE&gt;N184,"OVERDUE",""))</f>
        <v/>
      </c>
      <c r="P184" s="15">
        <f>IF(OR(M184="",N184=""),"",IF(M184&lt;=N184,"On time","Late"))</f>
        <v/>
      </c>
      <c r="Q184" s="16" t="n"/>
      <c r="R184" s="16" t="n"/>
    </row>
    <row r="185">
      <c r="A185" s="15">
        <f>IF(C185="","",PROJ&amp;"-TRN-"&amp;B185&amp;"-"&amp;TEXT(C185,"0000"))</f>
        <v/>
      </c>
      <c r="B185" s="16" t="n"/>
      <c r="C185" s="16" t="n"/>
      <c r="D185" s="19" t="n"/>
      <c r="E185" s="16" t="n"/>
      <c r="F185" s="16" t="n"/>
      <c r="G185" s="16" t="n"/>
      <c r="H185" s="20" t="n"/>
      <c r="I185" s="16" t="n"/>
      <c r="J185" s="16" t="n"/>
      <c r="K185" s="16" t="n"/>
      <c r="L185" s="16" t="n"/>
      <c r="M185" s="19" t="n"/>
      <c r="N185" s="17">
        <f>IF(D185="","",_xlfn.WORKDAY.INTL(D185,TA_TRN,WEEKEND,HOL))</f>
        <v/>
      </c>
      <c r="O185" s="15">
        <f>IF(OR(N185="",M185&lt;&gt;""),"",IF(DATADATE&gt;N185,"OVERDUE",""))</f>
        <v/>
      </c>
      <c r="P185" s="15">
        <f>IF(OR(M185="",N185=""),"",IF(M185&lt;=N185,"On time","Late"))</f>
        <v/>
      </c>
      <c r="Q185" s="16" t="n"/>
      <c r="R185" s="16" t="n"/>
    </row>
    <row r="186">
      <c r="A186" s="15">
        <f>IF(C186="","",PROJ&amp;"-TRN-"&amp;B186&amp;"-"&amp;TEXT(C186,"0000"))</f>
        <v/>
      </c>
      <c r="B186" s="16" t="n"/>
      <c r="C186" s="16" t="n"/>
      <c r="D186" s="19" t="n"/>
      <c r="E186" s="16" t="n"/>
      <c r="F186" s="16" t="n"/>
      <c r="G186" s="16" t="n"/>
      <c r="H186" s="20" t="n"/>
      <c r="I186" s="16" t="n"/>
      <c r="J186" s="16" t="n"/>
      <c r="K186" s="16" t="n"/>
      <c r="L186" s="16" t="n"/>
      <c r="M186" s="19" t="n"/>
      <c r="N186" s="17">
        <f>IF(D186="","",_xlfn.WORKDAY.INTL(D186,TA_TRN,WEEKEND,HOL))</f>
        <v/>
      </c>
      <c r="O186" s="15">
        <f>IF(OR(N186="",M186&lt;&gt;""),"",IF(DATADATE&gt;N186,"OVERDUE",""))</f>
        <v/>
      </c>
      <c r="P186" s="15">
        <f>IF(OR(M186="",N186=""),"",IF(M186&lt;=N186,"On time","Late"))</f>
        <v/>
      </c>
      <c r="Q186" s="16" t="n"/>
      <c r="R186" s="16" t="n"/>
    </row>
    <row r="187">
      <c r="A187" s="15">
        <f>IF(C187="","",PROJ&amp;"-TRN-"&amp;B187&amp;"-"&amp;TEXT(C187,"0000"))</f>
        <v/>
      </c>
      <c r="B187" s="16" t="n"/>
      <c r="C187" s="16" t="n"/>
      <c r="D187" s="19" t="n"/>
      <c r="E187" s="16" t="n"/>
      <c r="F187" s="16" t="n"/>
      <c r="G187" s="16" t="n"/>
      <c r="H187" s="20" t="n"/>
      <c r="I187" s="16" t="n"/>
      <c r="J187" s="16" t="n"/>
      <c r="K187" s="16" t="n"/>
      <c r="L187" s="16" t="n"/>
      <c r="M187" s="19" t="n"/>
      <c r="N187" s="17">
        <f>IF(D187="","",_xlfn.WORKDAY.INTL(D187,TA_TRN,WEEKEND,HOL))</f>
        <v/>
      </c>
      <c r="O187" s="15">
        <f>IF(OR(N187="",M187&lt;&gt;""),"",IF(DATADATE&gt;N187,"OVERDUE",""))</f>
        <v/>
      </c>
      <c r="P187" s="15">
        <f>IF(OR(M187="",N187=""),"",IF(M187&lt;=N187,"On time","Late"))</f>
        <v/>
      </c>
      <c r="Q187" s="16" t="n"/>
      <c r="R187" s="16" t="n"/>
    </row>
    <row r="188">
      <c r="A188" s="15">
        <f>IF(C188="","",PROJ&amp;"-TRN-"&amp;B188&amp;"-"&amp;TEXT(C188,"0000"))</f>
        <v/>
      </c>
      <c r="B188" s="16" t="n"/>
      <c r="C188" s="16" t="n"/>
      <c r="D188" s="19" t="n"/>
      <c r="E188" s="16" t="n"/>
      <c r="F188" s="16" t="n"/>
      <c r="G188" s="16" t="n"/>
      <c r="H188" s="20" t="n"/>
      <c r="I188" s="16" t="n"/>
      <c r="J188" s="16" t="n"/>
      <c r="K188" s="16" t="n"/>
      <c r="L188" s="16" t="n"/>
      <c r="M188" s="19" t="n"/>
      <c r="N188" s="17">
        <f>IF(D188="","",_xlfn.WORKDAY.INTL(D188,TA_TRN,WEEKEND,HOL))</f>
        <v/>
      </c>
      <c r="O188" s="15">
        <f>IF(OR(N188="",M188&lt;&gt;""),"",IF(DATADATE&gt;N188,"OVERDUE",""))</f>
        <v/>
      </c>
      <c r="P188" s="15">
        <f>IF(OR(M188="",N188=""),"",IF(M188&lt;=N188,"On time","Late"))</f>
        <v/>
      </c>
      <c r="Q188" s="16" t="n"/>
      <c r="R188" s="16" t="n"/>
    </row>
    <row r="189">
      <c r="A189" s="15">
        <f>IF(C189="","",PROJ&amp;"-TRN-"&amp;B189&amp;"-"&amp;TEXT(C189,"0000"))</f>
        <v/>
      </c>
      <c r="B189" s="16" t="n"/>
      <c r="C189" s="16" t="n"/>
      <c r="D189" s="19" t="n"/>
      <c r="E189" s="16" t="n"/>
      <c r="F189" s="16" t="n"/>
      <c r="G189" s="16" t="n"/>
      <c r="H189" s="20" t="n"/>
      <c r="I189" s="16" t="n"/>
      <c r="J189" s="16" t="n"/>
      <c r="K189" s="16" t="n"/>
      <c r="L189" s="16" t="n"/>
      <c r="M189" s="19" t="n"/>
      <c r="N189" s="17">
        <f>IF(D189="","",_xlfn.WORKDAY.INTL(D189,TA_TRN,WEEKEND,HOL))</f>
        <v/>
      </c>
      <c r="O189" s="15">
        <f>IF(OR(N189="",M189&lt;&gt;""),"",IF(DATADATE&gt;N189,"OVERDUE",""))</f>
        <v/>
      </c>
      <c r="P189" s="15">
        <f>IF(OR(M189="",N189=""),"",IF(M189&lt;=N189,"On time","Late"))</f>
        <v/>
      </c>
      <c r="Q189" s="16" t="n"/>
      <c r="R189" s="16" t="n"/>
    </row>
    <row r="190">
      <c r="A190" s="15">
        <f>IF(C190="","",PROJ&amp;"-TRN-"&amp;B190&amp;"-"&amp;TEXT(C190,"0000"))</f>
        <v/>
      </c>
      <c r="B190" s="16" t="n"/>
      <c r="C190" s="16" t="n"/>
      <c r="D190" s="19" t="n"/>
      <c r="E190" s="16" t="n"/>
      <c r="F190" s="16" t="n"/>
      <c r="G190" s="16" t="n"/>
      <c r="H190" s="20" t="n"/>
      <c r="I190" s="16" t="n"/>
      <c r="J190" s="16" t="n"/>
      <c r="K190" s="16" t="n"/>
      <c r="L190" s="16" t="n"/>
      <c r="M190" s="19" t="n"/>
      <c r="N190" s="17">
        <f>IF(D190="","",_xlfn.WORKDAY.INTL(D190,TA_TRN,WEEKEND,HOL))</f>
        <v/>
      </c>
      <c r="O190" s="15">
        <f>IF(OR(N190="",M190&lt;&gt;""),"",IF(DATADATE&gt;N190,"OVERDUE",""))</f>
        <v/>
      </c>
      <c r="P190" s="15">
        <f>IF(OR(M190="",N190=""),"",IF(M190&lt;=N190,"On time","Late"))</f>
        <v/>
      </c>
      <c r="Q190" s="16" t="n"/>
      <c r="R190" s="16" t="n"/>
    </row>
    <row r="191">
      <c r="A191" s="15">
        <f>IF(C191="","",PROJ&amp;"-TRN-"&amp;B191&amp;"-"&amp;TEXT(C191,"0000"))</f>
        <v/>
      </c>
      <c r="B191" s="16" t="n"/>
      <c r="C191" s="16" t="n"/>
      <c r="D191" s="19" t="n"/>
      <c r="E191" s="16" t="n"/>
      <c r="F191" s="16" t="n"/>
      <c r="G191" s="16" t="n"/>
      <c r="H191" s="20" t="n"/>
      <c r="I191" s="16" t="n"/>
      <c r="J191" s="16" t="n"/>
      <c r="K191" s="16" t="n"/>
      <c r="L191" s="16" t="n"/>
      <c r="M191" s="19" t="n"/>
      <c r="N191" s="17">
        <f>IF(D191="","",_xlfn.WORKDAY.INTL(D191,TA_TRN,WEEKEND,HOL))</f>
        <v/>
      </c>
      <c r="O191" s="15">
        <f>IF(OR(N191="",M191&lt;&gt;""),"",IF(DATADATE&gt;N191,"OVERDUE",""))</f>
        <v/>
      </c>
      <c r="P191" s="15">
        <f>IF(OR(M191="",N191=""),"",IF(M191&lt;=N191,"On time","Late"))</f>
        <v/>
      </c>
      <c r="Q191" s="16" t="n"/>
      <c r="R191" s="16" t="n"/>
    </row>
    <row r="192">
      <c r="A192" s="15">
        <f>IF(C192="","",PROJ&amp;"-TRN-"&amp;B192&amp;"-"&amp;TEXT(C192,"0000"))</f>
        <v/>
      </c>
      <c r="B192" s="16" t="n"/>
      <c r="C192" s="16" t="n"/>
      <c r="D192" s="19" t="n"/>
      <c r="E192" s="16" t="n"/>
      <c r="F192" s="16" t="n"/>
      <c r="G192" s="16" t="n"/>
      <c r="H192" s="20" t="n"/>
      <c r="I192" s="16" t="n"/>
      <c r="J192" s="16" t="n"/>
      <c r="K192" s="16" t="n"/>
      <c r="L192" s="16" t="n"/>
      <c r="M192" s="19" t="n"/>
      <c r="N192" s="17">
        <f>IF(D192="","",_xlfn.WORKDAY.INTL(D192,TA_TRN,WEEKEND,HOL))</f>
        <v/>
      </c>
      <c r="O192" s="15">
        <f>IF(OR(N192="",M192&lt;&gt;""),"",IF(DATADATE&gt;N192,"OVERDUE",""))</f>
        <v/>
      </c>
      <c r="P192" s="15">
        <f>IF(OR(M192="",N192=""),"",IF(M192&lt;=N192,"On time","Late"))</f>
        <v/>
      </c>
      <c r="Q192" s="16" t="n"/>
      <c r="R192" s="16" t="n"/>
    </row>
    <row r="193">
      <c r="A193" s="15">
        <f>IF(C193="","",PROJ&amp;"-TRN-"&amp;B193&amp;"-"&amp;TEXT(C193,"0000"))</f>
        <v/>
      </c>
      <c r="B193" s="16" t="n"/>
      <c r="C193" s="16" t="n"/>
      <c r="D193" s="19" t="n"/>
      <c r="E193" s="16" t="n"/>
      <c r="F193" s="16" t="n"/>
      <c r="G193" s="16" t="n"/>
      <c r="H193" s="20" t="n"/>
      <c r="I193" s="16" t="n"/>
      <c r="J193" s="16" t="n"/>
      <c r="K193" s="16" t="n"/>
      <c r="L193" s="16" t="n"/>
      <c r="M193" s="19" t="n"/>
      <c r="N193" s="17">
        <f>IF(D193="","",_xlfn.WORKDAY.INTL(D193,TA_TRN,WEEKEND,HOL))</f>
        <v/>
      </c>
      <c r="O193" s="15">
        <f>IF(OR(N193="",M193&lt;&gt;""),"",IF(DATADATE&gt;N193,"OVERDUE",""))</f>
        <v/>
      </c>
      <c r="P193" s="15">
        <f>IF(OR(M193="",N193=""),"",IF(M193&lt;=N193,"On time","Late"))</f>
        <v/>
      </c>
      <c r="Q193" s="16" t="n"/>
      <c r="R193" s="16" t="n"/>
    </row>
    <row r="194">
      <c r="A194" s="15">
        <f>IF(C194="","",PROJ&amp;"-TRN-"&amp;B194&amp;"-"&amp;TEXT(C194,"0000"))</f>
        <v/>
      </c>
      <c r="B194" s="16" t="n"/>
      <c r="C194" s="16" t="n"/>
      <c r="D194" s="19" t="n"/>
      <c r="E194" s="16" t="n"/>
      <c r="F194" s="16" t="n"/>
      <c r="G194" s="16" t="n"/>
      <c r="H194" s="20" t="n"/>
      <c r="I194" s="16" t="n"/>
      <c r="J194" s="16" t="n"/>
      <c r="K194" s="16" t="n"/>
      <c r="L194" s="16" t="n"/>
      <c r="M194" s="19" t="n"/>
      <c r="N194" s="17">
        <f>IF(D194="","",_xlfn.WORKDAY.INTL(D194,TA_TRN,WEEKEND,HOL))</f>
        <v/>
      </c>
      <c r="O194" s="15">
        <f>IF(OR(N194="",M194&lt;&gt;""),"",IF(DATADATE&gt;N194,"OVERDUE",""))</f>
        <v/>
      </c>
      <c r="P194" s="15">
        <f>IF(OR(M194="",N194=""),"",IF(M194&lt;=N194,"On time","Late"))</f>
        <v/>
      </c>
      <c r="Q194" s="16" t="n"/>
      <c r="R194" s="16" t="n"/>
    </row>
    <row r="195">
      <c r="A195" s="15">
        <f>IF(C195="","",PROJ&amp;"-TRN-"&amp;B195&amp;"-"&amp;TEXT(C195,"0000"))</f>
        <v/>
      </c>
      <c r="B195" s="16" t="n"/>
      <c r="C195" s="16" t="n"/>
      <c r="D195" s="19" t="n"/>
      <c r="E195" s="16" t="n"/>
      <c r="F195" s="16" t="n"/>
      <c r="G195" s="16" t="n"/>
      <c r="H195" s="20" t="n"/>
      <c r="I195" s="16" t="n"/>
      <c r="J195" s="16" t="n"/>
      <c r="K195" s="16" t="n"/>
      <c r="L195" s="16" t="n"/>
      <c r="M195" s="19" t="n"/>
      <c r="N195" s="17">
        <f>IF(D195="","",_xlfn.WORKDAY.INTL(D195,TA_TRN,WEEKEND,HOL))</f>
        <v/>
      </c>
      <c r="O195" s="15">
        <f>IF(OR(N195="",M195&lt;&gt;""),"",IF(DATADATE&gt;N195,"OVERDUE",""))</f>
        <v/>
      </c>
      <c r="P195" s="15">
        <f>IF(OR(M195="",N195=""),"",IF(M195&lt;=N195,"On time","Late"))</f>
        <v/>
      </c>
      <c r="Q195" s="16" t="n"/>
      <c r="R195" s="16" t="n"/>
    </row>
    <row r="196">
      <c r="A196" s="15">
        <f>IF(C196="","",PROJ&amp;"-TRN-"&amp;B196&amp;"-"&amp;TEXT(C196,"0000"))</f>
        <v/>
      </c>
      <c r="B196" s="16" t="n"/>
      <c r="C196" s="16" t="n"/>
      <c r="D196" s="19" t="n"/>
      <c r="E196" s="16" t="n"/>
      <c r="F196" s="16" t="n"/>
      <c r="G196" s="16" t="n"/>
      <c r="H196" s="20" t="n"/>
      <c r="I196" s="16" t="n"/>
      <c r="J196" s="16" t="n"/>
      <c r="K196" s="16" t="n"/>
      <c r="L196" s="16" t="n"/>
      <c r="M196" s="19" t="n"/>
      <c r="N196" s="17">
        <f>IF(D196="","",_xlfn.WORKDAY.INTL(D196,TA_TRN,WEEKEND,HOL))</f>
        <v/>
      </c>
      <c r="O196" s="15">
        <f>IF(OR(N196="",M196&lt;&gt;""),"",IF(DATADATE&gt;N196,"OVERDUE",""))</f>
        <v/>
      </c>
      <c r="P196" s="15">
        <f>IF(OR(M196="",N196=""),"",IF(M196&lt;=N196,"On time","Late"))</f>
        <v/>
      </c>
      <c r="Q196" s="16" t="n"/>
      <c r="R196" s="16" t="n"/>
    </row>
    <row r="197">
      <c r="A197" s="15">
        <f>IF(C197="","",PROJ&amp;"-TRN-"&amp;B197&amp;"-"&amp;TEXT(C197,"0000"))</f>
        <v/>
      </c>
      <c r="B197" s="16" t="n"/>
      <c r="C197" s="16" t="n"/>
      <c r="D197" s="19" t="n"/>
      <c r="E197" s="16" t="n"/>
      <c r="F197" s="16" t="n"/>
      <c r="G197" s="16" t="n"/>
      <c r="H197" s="20" t="n"/>
      <c r="I197" s="16" t="n"/>
      <c r="J197" s="16" t="n"/>
      <c r="K197" s="16" t="n"/>
      <c r="L197" s="16" t="n"/>
      <c r="M197" s="19" t="n"/>
      <c r="N197" s="17">
        <f>IF(D197="","",_xlfn.WORKDAY.INTL(D197,TA_TRN,WEEKEND,HOL))</f>
        <v/>
      </c>
      <c r="O197" s="15">
        <f>IF(OR(N197="",M197&lt;&gt;""),"",IF(DATADATE&gt;N197,"OVERDUE",""))</f>
        <v/>
      </c>
      <c r="P197" s="15">
        <f>IF(OR(M197="",N197=""),"",IF(M197&lt;=N197,"On time","Late"))</f>
        <v/>
      </c>
      <c r="Q197" s="16" t="n"/>
      <c r="R197" s="16" t="n"/>
    </row>
    <row r="198">
      <c r="A198" s="15">
        <f>IF(C198="","",PROJ&amp;"-TRN-"&amp;B198&amp;"-"&amp;TEXT(C198,"0000"))</f>
        <v/>
      </c>
      <c r="B198" s="16" t="n"/>
      <c r="C198" s="16" t="n"/>
      <c r="D198" s="19" t="n"/>
      <c r="E198" s="16" t="n"/>
      <c r="F198" s="16" t="n"/>
      <c r="G198" s="16" t="n"/>
      <c r="H198" s="20" t="n"/>
      <c r="I198" s="16" t="n"/>
      <c r="J198" s="16" t="n"/>
      <c r="K198" s="16" t="n"/>
      <c r="L198" s="16" t="n"/>
      <c r="M198" s="19" t="n"/>
      <c r="N198" s="17">
        <f>IF(D198="","",_xlfn.WORKDAY.INTL(D198,TA_TRN,WEEKEND,HOL))</f>
        <v/>
      </c>
      <c r="O198" s="15">
        <f>IF(OR(N198="",M198&lt;&gt;""),"",IF(DATADATE&gt;N198,"OVERDUE",""))</f>
        <v/>
      </c>
      <c r="P198" s="15">
        <f>IF(OR(M198="",N198=""),"",IF(M198&lt;=N198,"On time","Late"))</f>
        <v/>
      </c>
      <c r="Q198" s="16" t="n"/>
      <c r="R198" s="16" t="n"/>
    </row>
    <row r="199">
      <c r="A199" s="15">
        <f>IF(C199="","",PROJ&amp;"-TRN-"&amp;B199&amp;"-"&amp;TEXT(C199,"0000"))</f>
        <v/>
      </c>
      <c r="B199" s="16" t="n"/>
      <c r="C199" s="16" t="n"/>
      <c r="D199" s="19" t="n"/>
      <c r="E199" s="16" t="n"/>
      <c r="F199" s="16" t="n"/>
      <c r="G199" s="16" t="n"/>
      <c r="H199" s="20" t="n"/>
      <c r="I199" s="16" t="n"/>
      <c r="J199" s="16" t="n"/>
      <c r="K199" s="16" t="n"/>
      <c r="L199" s="16" t="n"/>
      <c r="M199" s="19" t="n"/>
      <c r="N199" s="17">
        <f>IF(D199="","",_xlfn.WORKDAY.INTL(D199,TA_TRN,WEEKEND,HOL))</f>
        <v/>
      </c>
      <c r="O199" s="15">
        <f>IF(OR(N199="",M199&lt;&gt;""),"",IF(DATADATE&gt;N199,"OVERDUE",""))</f>
        <v/>
      </c>
      <c r="P199" s="15">
        <f>IF(OR(M199="",N199=""),"",IF(M199&lt;=N199,"On time","Late"))</f>
        <v/>
      </c>
      <c r="Q199" s="16" t="n"/>
      <c r="R199" s="16" t="n"/>
    </row>
    <row r="200">
      <c r="A200" s="15">
        <f>IF(C200="","",PROJ&amp;"-TRN-"&amp;B200&amp;"-"&amp;TEXT(C200,"0000"))</f>
        <v/>
      </c>
      <c r="B200" s="16" t="n"/>
      <c r="C200" s="16" t="n"/>
      <c r="D200" s="19" t="n"/>
      <c r="E200" s="16" t="n"/>
      <c r="F200" s="16" t="n"/>
      <c r="G200" s="16" t="n"/>
      <c r="H200" s="20" t="n"/>
      <c r="I200" s="16" t="n"/>
      <c r="J200" s="16" t="n"/>
      <c r="K200" s="16" t="n"/>
      <c r="L200" s="16" t="n"/>
      <c r="M200" s="19" t="n"/>
      <c r="N200" s="17">
        <f>IF(D200="","",_xlfn.WORKDAY.INTL(D200,TA_TRN,WEEKEND,HOL))</f>
        <v/>
      </c>
      <c r="O200" s="15">
        <f>IF(OR(N200="",M200&lt;&gt;""),"",IF(DATADATE&gt;N200,"OVERDUE",""))</f>
        <v/>
      </c>
      <c r="P200" s="15">
        <f>IF(OR(M200="",N200=""),"",IF(M200&lt;=N200,"On time","Late"))</f>
        <v/>
      </c>
      <c r="Q200" s="16" t="n"/>
      <c r="R200" s="16" t="n"/>
    </row>
    <row r="201">
      <c r="A201" s="15">
        <f>IF(C201="","",PROJ&amp;"-TRN-"&amp;B201&amp;"-"&amp;TEXT(C201,"0000"))</f>
        <v/>
      </c>
      <c r="B201" s="16" t="n"/>
      <c r="C201" s="16" t="n"/>
      <c r="D201" s="19" t="n"/>
      <c r="E201" s="16" t="n"/>
      <c r="F201" s="16" t="n"/>
      <c r="G201" s="16" t="n"/>
      <c r="H201" s="20" t="n"/>
      <c r="I201" s="16" t="n"/>
      <c r="J201" s="16" t="n"/>
      <c r="K201" s="16" t="n"/>
      <c r="L201" s="16" t="n"/>
      <c r="M201" s="19" t="n"/>
      <c r="N201" s="17">
        <f>IF(D201="","",_xlfn.WORKDAY.INTL(D201,TA_TRN,WEEKEND,HOL))</f>
        <v/>
      </c>
      <c r="O201" s="15">
        <f>IF(OR(N201="",M201&lt;&gt;""),"",IF(DATADATE&gt;N201,"OVERDUE",""))</f>
        <v/>
      </c>
      <c r="P201" s="15">
        <f>IF(OR(M201="",N201=""),"",IF(M201&lt;=N201,"On time","Late"))</f>
        <v/>
      </c>
      <c r="Q201" s="16" t="n"/>
      <c r="R201" s="16" t="n"/>
    </row>
    <row r="202">
      <c r="A202" s="15">
        <f>IF(C202="","",PROJ&amp;"-TRN-"&amp;B202&amp;"-"&amp;TEXT(C202,"0000"))</f>
        <v/>
      </c>
      <c r="B202" s="16" t="n"/>
      <c r="C202" s="16" t="n"/>
      <c r="D202" s="19" t="n"/>
      <c r="E202" s="16" t="n"/>
      <c r="F202" s="16" t="n"/>
      <c r="G202" s="16" t="n"/>
      <c r="H202" s="20" t="n"/>
      <c r="I202" s="16" t="n"/>
      <c r="J202" s="16" t="n"/>
      <c r="K202" s="16" t="n"/>
      <c r="L202" s="16" t="n"/>
      <c r="M202" s="19" t="n"/>
      <c r="N202" s="17">
        <f>IF(D202="","",_xlfn.WORKDAY.INTL(D202,TA_TRN,WEEKEND,HOL))</f>
        <v/>
      </c>
      <c r="O202" s="15">
        <f>IF(OR(N202="",M202&lt;&gt;""),"",IF(DATADATE&gt;N202,"OVERDUE",""))</f>
        <v/>
      </c>
      <c r="P202" s="15">
        <f>IF(OR(M202="",N202=""),"",IF(M202&lt;=N202,"On time","Late"))</f>
        <v/>
      </c>
      <c r="Q202" s="16" t="n"/>
      <c r="R202" s="16" t="n"/>
    </row>
    <row r="203">
      <c r="A203" s="15">
        <f>IF(C203="","",PROJ&amp;"-TRN-"&amp;B203&amp;"-"&amp;TEXT(C203,"0000"))</f>
        <v/>
      </c>
      <c r="B203" s="16" t="n"/>
      <c r="C203" s="16" t="n"/>
      <c r="D203" s="19" t="n"/>
      <c r="E203" s="16" t="n"/>
      <c r="F203" s="16" t="n"/>
      <c r="G203" s="16" t="n"/>
      <c r="H203" s="20" t="n"/>
      <c r="I203" s="16" t="n"/>
      <c r="J203" s="16" t="n"/>
      <c r="K203" s="16" t="n"/>
      <c r="L203" s="16" t="n"/>
      <c r="M203" s="19" t="n"/>
      <c r="N203" s="17">
        <f>IF(D203="","",_xlfn.WORKDAY.INTL(D203,TA_TRN,WEEKEND,HOL))</f>
        <v/>
      </c>
      <c r="O203" s="15">
        <f>IF(OR(N203="",M203&lt;&gt;""),"",IF(DATADATE&gt;N203,"OVERDUE",""))</f>
        <v/>
      </c>
      <c r="P203" s="15">
        <f>IF(OR(M203="",N203=""),"",IF(M203&lt;=N203,"On time","Late"))</f>
        <v/>
      </c>
      <c r="Q203" s="16" t="n"/>
      <c r="R203" s="16" t="n"/>
    </row>
    <row r="204">
      <c r="A204" s="15">
        <f>IF(C204="","",PROJ&amp;"-TRN-"&amp;B204&amp;"-"&amp;TEXT(C204,"0000"))</f>
        <v/>
      </c>
      <c r="B204" s="16" t="n"/>
      <c r="C204" s="16" t="n"/>
      <c r="D204" s="19" t="n"/>
      <c r="E204" s="16" t="n"/>
      <c r="F204" s="16" t="n"/>
      <c r="G204" s="16" t="n"/>
      <c r="H204" s="20" t="n"/>
      <c r="I204" s="16" t="n"/>
      <c r="J204" s="16" t="n"/>
      <c r="K204" s="16" t="n"/>
      <c r="L204" s="16" t="n"/>
      <c r="M204" s="19" t="n"/>
      <c r="N204" s="17">
        <f>IF(D204="","",_xlfn.WORKDAY.INTL(D204,TA_TRN,WEEKEND,HOL))</f>
        <v/>
      </c>
      <c r="O204" s="15">
        <f>IF(OR(N204="",M204&lt;&gt;""),"",IF(DATADATE&gt;N204,"OVERDUE",""))</f>
        <v/>
      </c>
      <c r="P204" s="15">
        <f>IF(OR(M204="",N204=""),"",IF(M204&lt;=N204,"On time","Late"))</f>
        <v/>
      </c>
      <c r="Q204" s="16" t="n"/>
      <c r="R204" s="16" t="n"/>
    </row>
    <row r="205">
      <c r="A205" s="15">
        <f>IF(C205="","",PROJ&amp;"-TRN-"&amp;B205&amp;"-"&amp;TEXT(C205,"0000"))</f>
        <v/>
      </c>
      <c r="B205" s="16" t="n"/>
      <c r="C205" s="16" t="n"/>
      <c r="D205" s="19" t="n"/>
      <c r="E205" s="16" t="n"/>
      <c r="F205" s="16" t="n"/>
      <c r="G205" s="16" t="n"/>
      <c r="H205" s="20" t="n"/>
      <c r="I205" s="16" t="n"/>
      <c r="J205" s="16" t="n"/>
      <c r="K205" s="16" t="n"/>
      <c r="L205" s="16" t="n"/>
      <c r="M205" s="19" t="n"/>
      <c r="N205" s="17">
        <f>IF(D205="","",_xlfn.WORKDAY.INTL(D205,TA_TRN,WEEKEND,HOL))</f>
        <v/>
      </c>
      <c r="O205" s="15">
        <f>IF(OR(N205="",M205&lt;&gt;""),"",IF(DATADATE&gt;N205,"OVERDUE",""))</f>
        <v/>
      </c>
      <c r="P205" s="15">
        <f>IF(OR(M205="",N205=""),"",IF(M205&lt;=N205,"On time","Late"))</f>
        <v/>
      </c>
      <c r="Q205" s="16" t="n"/>
      <c r="R205" s="16" t="n"/>
    </row>
    <row r="206">
      <c r="A206" s="15">
        <f>IF(C206="","",PROJ&amp;"-TRN-"&amp;B206&amp;"-"&amp;TEXT(C206,"0000"))</f>
        <v/>
      </c>
      <c r="B206" s="16" t="n"/>
      <c r="C206" s="16" t="n"/>
      <c r="D206" s="19" t="n"/>
      <c r="E206" s="16" t="n"/>
      <c r="F206" s="16" t="n"/>
      <c r="G206" s="16" t="n"/>
      <c r="H206" s="20" t="n"/>
      <c r="I206" s="16" t="n"/>
      <c r="J206" s="16" t="n"/>
      <c r="K206" s="16" t="n"/>
      <c r="L206" s="16" t="n"/>
      <c r="M206" s="19" t="n"/>
      <c r="N206" s="17">
        <f>IF(D206="","",_xlfn.WORKDAY.INTL(D206,TA_TRN,WEEKEND,HOL))</f>
        <v/>
      </c>
      <c r="O206" s="15">
        <f>IF(OR(N206="",M206&lt;&gt;""),"",IF(DATADATE&gt;N206,"OVERDUE",""))</f>
        <v/>
      </c>
      <c r="P206" s="15">
        <f>IF(OR(M206="",N206=""),"",IF(M206&lt;=N206,"On time","Late"))</f>
        <v/>
      </c>
      <c r="Q206" s="16" t="n"/>
      <c r="R206" s="16" t="n"/>
    </row>
    <row r="207">
      <c r="A207" s="15">
        <f>IF(C207="","",PROJ&amp;"-TRN-"&amp;B207&amp;"-"&amp;TEXT(C207,"0000"))</f>
        <v/>
      </c>
      <c r="B207" s="16" t="n"/>
      <c r="C207" s="16" t="n"/>
      <c r="D207" s="19" t="n"/>
      <c r="E207" s="16" t="n"/>
      <c r="F207" s="16" t="n"/>
      <c r="G207" s="16" t="n"/>
      <c r="H207" s="20" t="n"/>
      <c r="I207" s="16" t="n"/>
      <c r="J207" s="16" t="n"/>
      <c r="K207" s="16" t="n"/>
      <c r="L207" s="16" t="n"/>
      <c r="M207" s="19" t="n"/>
      <c r="N207" s="17">
        <f>IF(D207="","",_xlfn.WORKDAY.INTL(D207,TA_TRN,WEEKEND,HOL))</f>
        <v/>
      </c>
      <c r="O207" s="15">
        <f>IF(OR(N207="",M207&lt;&gt;""),"",IF(DATADATE&gt;N207,"OVERDUE",""))</f>
        <v/>
      </c>
      <c r="P207" s="15">
        <f>IF(OR(M207="",N207=""),"",IF(M207&lt;=N207,"On time","Late"))</f>
        <v/>
      </c>
      <c r="Q207" s="16" t="n"/>
      <c r="R207" s="16" t="n"/>
    </row>
    <row r="208">
      <c r="A208" s="15">
        <f>IF(C208="","",PROJ&amp;"-TRN-"&amp;B208&amp;"-"&amp;TEXT(C208,"0000"))</f>
        <v/>
      </c>
      <c r="B208" s="16" t="n"/>
      <c r="C208" s="16" t="n"/>
      <c r="D208" s="19" t="n"/>
      <c r="E208" s="16" t="n"/>
      <c r="F208" s="16" t="n"/>
      <c r="G208" s="16" t="n"/>
      <c r="H208" s="20" t="n"/>
      <c r="I208" s="16" t="n"/>
      <c r="J208" s="16" t="n"/>
      <c r="K208" s="16" t="n"/>
      <c r="L208" s="16" t="n"/>
      <c r="M208" s="19" t="n"/>
      <c r="N208" s="17">
        <f>IF(D208="","",_xlfn.WORKDAY.INTL(D208,TA_TRN,WEEKEND,HOL))</f>
        <v/>
      </c>
      <c r="O208" s="15">
        <f>IF(OR(N208="",M208&lt;&gt;""),"",IF(DATADATE&gt;N208,"OVERDUE",""))</f>
        <v/>
      </c>
      <c r="P208" s="15">
        <f>IF(OR(M208="",N208=""),"",IF(M208&lt;=N208,"On time","Late"))</f>
        <v/>
      </c>
      <c r="Q208" s="16" t="n"/>
      <c r="R208" s="16" t="n"/>
    </row>
    <row r="209">
      <c r="A209" s="15">
        <f>IF(C209="","",PROJ&amp;"-TRN-"&amp;B209&amp;"-"&amp;TEXT(C209,"0000"))</f>
        <v/>
      </c>
      <c r="B209" s="16" t="n"/>
      <c r="C209" s="16" t="n"/>
      <c r="D209" s="19" t="n"/>
      <c r="E209" s="16" t="n"/>
      <c r="F209" s="16" t="n"/>
      <c r="G209" s="16" t="n"/>
      <c r="H209" s="20" t="n"/>
      <c r="I209" s="16" t="n"/>
      <c r="J209" s="16" t="n"/>
      <c r="K209" s="16" t="n"/>
      <c r="L209" s="16" t="n"/>
      <c r="M209" s="19" t="n"/>
      <c r="N209" s="17">
        <f>IF(D209="","",_xlfn.WORKDAY.INTL(D209,TA_TRN,WEEKEND,HOL))</f>
        <v/>
      </c>
      <c r="O209" s="15">
        <f>IF(OR(N209="",M209&lt;&gt;""),"",IF(DATADATE&gt;N209,"OVERDUE",""))</f>
        <v/>
      </c>
      <c r="P209" s="15">
        <f>IF(OR(M209="",N209=""),"",IF(M209&lt;=N209,"On time","Late"))</f>
        <v/>
      </c>
      <c r="Q209" s="16" t="n"/>
      <c r="R209" s="16" t="n"/>
    </row>
    <row r="210">
      <c r="A210" s="15">
        <f>IF(C210="","",PROJ&amp;"-TRN-"&amp;B210&amp;"-"&amp;TEXT(C210,"0000"))</f>
        <v/>
      </c>
      <c r="B210" s="16" t="n"/>
      <c r="C210" s="16" t="n"/>
      <c r="D210" s="19" t="n"/>
      <c r="E210" s="16" t="n"/>
      <c r="F210" s="16" t="n"/>
      <c r="G210" s="16" t="n"/>
      <c r="H210" s="20" t="n"/>
      <c r="I210" s="16" t="n"/>
      <c r="J210" s="16" t="n"/>
      <c r="K210" s="16" t="n"/>
      <c r="L210" s="16" t="n"/>
      <c r="M210" s="19" t="n"/>
      <c r="N210" s="17">
        <f>IF(D210="","",_xlfn.WORKDAY.INTL(D210,TA_TRN,WEEKEND,HOL))</f>
        <v/>
      </c>
      <c r="O210" s="15">
        <f>IF(OR(N210="",M210&lt;&gt;""),"",IF(DATADATE&gt;N210,"OVERDUE",""))</f>
        <v/>
      </c>
      <c r="P210" s="15">
        <f>IF(OR(M210="",N210=""),"",IF(M210&lt;=N210,"On time","Late"))</f>
        <v/>
      </c>
      <c r="Q210" s="16" t="n"/>
      <c r="R210" s="16" t="n"/>
    </row>
    <row r="211">
      <c r="A211" s="15">
        <f>IF(C211="","",PROJ&amp;"-TRN-"&amp;B211&amp;"-"&amp;TEXT(C211,"0000"))</f>
        <v/>
      </c>
      <c r="B211" s="16" t="n"/>
      <c r="C211" s="16" t="n"/>
      <c r="D211" s="19" t="n"/>
      <c r="E211" s="16" t="n"/>
      <c r="F211" s="16" t="n"/>
      <c r="G211" s="16" t="n"/>
      <c r="H211" s="20" t="n"/>
      <c r="I211" s="16" t="n"/>
      <c r="J211" s="16" t="n"/>
      <c r="K211" s="16" t="n"/>
      <c r="L211" s="16" t="n"/>
      <c r="M211" s="19" t="n"/>
      <c r="N211" s="17">
        <f>IF(D211="","",_xlfn.WORKDAY.INTL(D211,TA_TRN,WEEKEND,HOL))</f>
        <v/>
      </c>
      <c r="O211" s="15">
        <f>IF(OR(N211="",M211&lt;&gt;""),"",IF(DATADATE&gt;N211,"OVERDUE",""))</f>
        <v/>
      </c>
      <c r="P211" s="15">
        <f>IF(OR(M211="",N211=""),"",IF(M211&lt;=N211,"On time","Late"))</f>
        <v/>
      </c>
      <c r="Q211" s="16" t="n"/>
      <c r="R211" s="16" t="n"/>
    </row>
    <row r="212">
      <c r="A212" s="15">
        <f>IF(C212="","",PROJ&amp;"-TRN-"&amp;B212&amp;"-"&amp;TEXT(C212,"0000"))</f>
        <v/>
      </c>
      <c r="B212" s="16" t="n"/>
      <c r="C212" s="16" t="n"/>
      <c r="D212" s="19" t="n"/>
      <c r="E212" s="16" t="n"/>
      <c r="F212" s="16" t="n"/>
      <c r="G212" s="16" t="n"/>
      <c r="H212" s="20" t="n"/>
      <c r="I212" s="16" t="n"/>
      <c r="J212" s="16" t="n"/>
      <c r="K212" s="16" t="n"/>
      <c r="L212" s="16" t="n"/>
      <c r="M212" s="19" t="n"/>
      <c r="N212" s="17">
        <f>IF(D212="","",_xlfn.WORKDAY.INTL(D212,TA_TRN,WEEKEND,HOL))</f>
        <v/>
      </c>
      <c r="O212" s="15">
        <f>IF(OR(N212="",M212&lt;&gt;""),"",IF(DATADATE&gt;N212,"OVERDUE",""))</f>
        <v/>
      </c>
      <c r="P212" s="15">
        <f>IF(OR(M212="",N212=""),"",IF(M212&lt;=N212,"On time","Late"))</f>
        <v/>
      </c>
      <c r="Q212" s="16" t="n"/>
      <c r="R212" s="16" t="n"/>
    </row>
    <row r="213">
      <c r="A213" s="15">
        <f>IF(C213="","",PROJ&amp;"-TRN-"&amp;B213&amp;"-"&amp;TEXT(C213,"0000"))</f>
        <v/>
      </c>
      <c r="B213" s="16" t="n"/>
      <c r="C213" s="16" t="n"/>
      <c r="D213" s="19" t="n"/>
      <c r="E213" s="16" t="n"/>
      <c r="F213" s="16" t="n"/>
      <c r="G213" s="16" t="n"/>
      <c r="H213" s="20" t="n"/>
      <c r="I213" s="16" t="n"/>
      <c r="J213" s="16" t="n"/>
      <c r="K213" s="16" t="n"/>
      <c r="L213" s="16" t="n"/>
      <c r="M213" s="19" t="n"/>
      <c r="N213" s="17">
        <f>IF(D213="","",_xlfn.WORKDAY.INTL(D213,TA_TRN,WEEKEND,HOL))</f>
        <v/>
      </c>
      <c r="O213" s="15">
        <f>IF(OR(N213="",M213&lt;&gt;""),"",IF(DATADATE&gt;N213,"OVERDUE",""))</f>
        <v/>
      </c>
      <c r="P213" s="15">
        <f>IF(OR(M213="",N213=""),"",IF(M213&lt;=N213,"On time","Late"))</f>
        <v/>
      </c>
      <c r="Q213" s="16" t="n"/>
      <c r="R213" s="16" t="n"/>
    </row>
    <row r="214">
      <c r="A214" s="15">
        <f>IF(C214="","",PROJ&amp;"-TRN-"&amp;B214&amp;"-"&amp;TEXT(C214,"0000"))</f>
        <v/>
      </c>
      <c r="B214" s="16" t="n"/>
      <c r="C214" s="16" t="n"/>
      <c r="D214" s="19" t="n"/>
      <c r="E214" s="16" t="n"/>
      <c r="F214" s="16" t="n"/>
      <c r="G214" s="16" t="n"/>
      <c r="H214" s="20" t="n"/>
      <c r="I214" s="16" t="n"/>
      <c r="J214" s="16" t="n"/>
      <c r="K214" s="16" t="n"/>
      <c r="L214" s="16" t="n"/>
      <c r="M214" s="19" t="n"/>
      <c r="N214" s="17">
        <f>IF(D214="","",_xlfn.WORKDAY.INTL(D214,TA_TRN,WEEKEND,HOL))</f>
        <v/>
      </c>
      <c r="O214" s="15">
        <f>IF(OR(N214="",M214&lt;&gt;""),"",IF(DATADATE&gt;N214,"OVERDUE",""))</f>
        <v/>
      </c>
      <c r="P214" s="15">
        <f>IF(OR(M214="",N214=""),"",IF(M214&lt;=N214,"On time","Late"))</f>
        <v/>
      </c>
      <c r="Q214" s="16" t="n"/>
      <c r="R214" s="16" t="n"/>
    </row>
    <row r="215">
      <c r="A215" s="15">
        <f>IF(C215="","",PROJ&amp;"-TRN-"&amp;B215&amp;"-"&amp;TEXT(C215,"0000"))</f>
        <v/>
      </c>
      <c r="B215" s="16" t="n"/>
      <c r="C215" s="16" t="n"/>
      <c r="D215" s="19" t="n"/>
      <c r="E215" s="16" t="n"/>
      <c r="F215" s="16" t="n"/>
      <c r="G215" s="16" t="n"/>
      <c r="H215" s="20" t="n"/>
      <c r="I215" s="16" t="n"/>
      <c r="J215" s="16" t="n"/>
      <c r="K215" s="16" t="n"/>
      <c r="L215" s="16" t="n"/>
      <c r="M215" s="19" t="n"/>
      <c r="N215" s="17">
        <f>IF(D215="","",_xlfn.WORKDAY.INTL(D215,TA_TRN,WEEKEND,HOL))</f>
        <v/>
      </c>
      <c r="O215" s="15">
        <f>IF(OR(N215="",M215&lt;&gt;""),"",IF(DATADATE&gt;N215,"OVERDUE",""))</f>
        <v/>
      </c>
      <c r="P215" s="15">
        <f>IF(OR(M215="",N215=""),"",IF(M215&lt;=N215,"On time","Late"))</f>
        <v/>
      </c>
      <c r="Q215" s="16" t="n"/>
      <c r="R215" s="16" t="n"/>
    </row>
    <row r="216">
      <c r="A216" s="15">
        <f>IF(C216="","",PROJ&amp;"-TRN-"&amp;B216&amp;"-"&amp;TEXT(C216,"0000"))</f>
        <v/>
      </c>
      <c r="B216" s="16" t="n"/>
      <c r="C216" s="16" t="n"/>
      <c r="D216" s="19" t="n"/>
      <c r="E216" s="16" t="n"/>
      <c r="F216" s="16" t="n"/>
      <c r="G216" s="16" t="n"/>
      <c r="H216" s="20" t="n"/>
      <c r="I216" s="16" t="n"/>
      <c r="J216" s="16" t="n"/>
      <c r="K216" s="16" t="n"/>
      <c r="L216" s="16" t="n"/>
      <c r="M216" s="19" t="n"/>
      <c r="N216" s="17">
        <f>IF(D216="","",_xlfn.WORKDAY.INTL(D216,TA_TRN,WEEKEND,HOL))</f>
        <v/>
      </c>
      <c r="O216" s="15">
        <f>IF(OR(N216="",M216&lt;&gt;""),"",IF(DATADATE&gt;N216,"OVERDUE",""))</f>
        <v/>
      </c>
      <c r="P216" s="15">
        <f>IF(OR(M216="",N216=""),"",IF(M216&lt;=N216,"On time","Late"))</f>
        <v/>
      </c>
      <c r="Q216" s="16" t="n"/>
      <c r="R216" s="16" t="n"/>
    </row>
    <row r="217">
      <c r="A217" s="15">
        <f>IF(C217="","",PROJ&amp;"-TRN-"&amp;B217&amp;"-"&amp;TEXT(C217,"0000"))</f>
        <v/>
      </c>
      <c r="B217" s="16" t="n"/>
      <c r="C217" s="16" t="n"/>
      <c r="D217" s="19" t="n"/>
      <c r="E217" s="16" t="n"/>
      <c r="F217" s="16" t="n"/>
      <c r="G217" s="16" t="n"/>
      <c r="H217" s="20" t="n"/>
      <c r="I217" s="16" t="n"/>
      <c r="J217" s="16" t="n"/>
      <c r="K217" s="16" t="n"/>
      <c r="L217" s="16" t="n"/>
      <c r="M217" s="19" t="n"/>
      <c r="N217" s="17">
        <f>IF(D217="","",_xlfn.WORKDAY.INTL(D217,TA_TRN,WEEKEND,HOL))</f>
        <v/>
      </c>
      <c r="O217" s="15">
        <f>IF(OR(N217="",M217&lt;&gt;""),"",IF(DATADATE&gt;N217,"OVERDUE",""))</f>
        <v/>
      </c>
      <c r="P217" s="15">
        <f>IF(OR(M217="",N217=""),"",IF(M217&lt;=N217,"On time","Late"))</f>
        <v/>
      </c>
      <c r="Q217" s="16" t="n"/>
      <c r="R217" s="16" t="n"/>
    </row>
    <row r="218">
      <c r="A218" s="15">
        <f>IF(C218="","",PROJ&amp;"-TRN-"&amp;B218&amp;"-"&amp;TEXT(C218,"0000"))</f>
        <v/>
      </c>
      <c r="B218" s="16" t="n"/>
      <c r="C218" s="16" t="n"/>
      <c r="D218" s="19" t="n"/>
      <c r="E218" s="16" t="n"/>
      <c r="F218" s="16" t="n"/>
      <c r="G218" s="16" t="n"/>
      <c r="H218" s="20" t="n"/>
      <c r="I218" s="16" t="n"/>
      <c r="J218" s="16" t="n"/>
      <c r="K218" s="16" t="n"/>
      <c r="L218" s="16" t="n"/>
      <c r="M218" s="19" t="n"/>
      <c r="N218" s="17">
        <f>IF(D218="","",_xlfn.WORKDAY.INTL(D218,TA_TRN,WEEKEND,HOL))</f>
        <v/>
      </c>
      <c r="O218" s="15">
        <f>IF(OR(N218="",M218&lt;&gt;""),"",IF(DATADATE&gt;N218,"OVERDUE",""))</f>
        <v/>
      </c>
      <c r="P218" s="15">
        <f>IF(OR(M218="",N218=""),"",IF(M218&lt;=N218,"On time","Late"))</f>
        <v/>
      </c>
      <c r="Q218" s="16" t="n"/>
      <c r="R218" s="16" t="n"/>
    </row>
    <row r="219">
      <c r="A219" s="15">
        <f>IF(C219="","",PROJ&amp;"-TRN-"&amp;B219&amp;"-"&amp;TEXT(C219,"0000"))</f>
        <v/>
      </c>
      <c r="B219" s="16" t="n"/>
      <c r="C219" s="16" t="n"/>
      <c r="D219" s="19" t="n"/>
      <c r="E219" s="16" t="n"/>
      <c r="F219" s="16" t="n"/>
      <c r="G219" s="16" t="n"/>
      <c r="H219" s="20" t="n"/>
      <c r="I219" s="16" t="n"/>
      <c r="J219" s="16" t="n"/>
      <c r="K219" s="16" t="n"/>
      <c r="L219" s="16" t="n"/>
      <c r="M219" s="19" t="n"/>
      <c r="N219" s="17">
        <f>IF(D219="","",_xlfn.WORKDAY.INTL(D219,TA_TRN,WEEKEND,HOL))</f>
        <v/>
      </c>
      <c r="O219" s="15">
        <f>IF(OR(N219="",M219&lt;&gt;""),"",IF(DATADATE&gt;N219,"OVERDUE",""))</f>
        <v/>
      </c>
      <c r="P219" s="15">
        <f>IF(OR(M219="",N219=""),"",IF(M219&lt;=N219,"On time","Late"))</f>
        <v/>
      </c>
      <c r="Q219" s="16" t="n"/>
      <c r="R219" s="16" t="n"/>
    </row>
    <row r="220">
      <c r="A220" s="15">
        <f>IF(C220="","",PROJ&amp;"-TRN-"&amp;B220&amp;"-"&amp;TEXT(C220,"0000"))</f>
        <v/>
      </c>
      <c r="B220" s="16" t="n"/>
      <c r="C220" s="16" t="n"/>
      <c r="D220" s="19" t="n"/>
      <c r="E220" s="16" t="n"/>
      <c r="F220" s="16" t="n"/>
      <c r="G220" s="16" t="n"/>
      <c r="H220" s="20" t="n"/>
      <c r="I220" s="16" t="n"/>
      <c r="J220" s="16" t="n"/>
      <c r="K220" s="16" t="n"/>
      <c r="L220" s="16" t="n"/>
      <c r="M220" s="19" t="n"/>
      <c r="N220" s="17">
        <f>IF(D220="","",_xlfn.WORKDAY.INTL(D220,TA_TRN,WEEKEND,HOL))</f>
        <v/>
      </c>
      <c r="O220" s="15">
        <f>IF(OR(N220="",M220&lt;&gt;""),"",IF(DATADATE&gt;N220,"OVERDUE",""))</f>
        <v/>
      </c>
      <c r="P220" s="15">
        <f>IF(OR(M220="",N220=""),"",IF(M220&lt;=N220,"On time","Late"))</f>
        <v/>
      </c>
      <c r="Q220" s="16" t="n"/>
      <c r="R220" s="16" t="n"/>
    </row>
    <row r="221">
      <c r="A221" s="15">
        <f>IF(C221="","",PROJ&amp;"-TRN-"&amp;B221&amp;"-"&amp;TEXT(C221,"0000"))</f>
        <v/>
      </c>
      <c r="B221" s="16" t="n"/>
      <c r="C221" s="16" t="n"/>
      <c r="D221" s="19" t="n"/>
      <c r="E221" s="16" t="n"/>
      <c r="F221" s="16" t="n"/>
      <c r="G221" s="16" t="n"/>
      <c r="H221" s="20" t="n"/>
      <c r="I221" s="16" t="n"/>
      <c r="J221" s="16" t="n"/>
      <c r="K221" s="16" t="n"/>
      <c r="L221" s="16" t="n"/>
      <c r="M221" s="19" t="n"/>
      <c r="N221" s="17">
        <f>IF(D221="","",_xlfn.WORKDAY.INTL(D221,TA_TRN,WEEKEND,HOL))</f>
        <v/>
      </c>
      <c r="O221" s="15">
        <f>IF(OR(N221="",M221&lt;&gt;""),"",IF(DATADATE&gt;N221,"OVERDUE",""))</f>
        <v/>
      </c>
      <c r="P221" s="15">
        <f>IF(OR(M221="",N221=""),"",IF(M221&lt;=N221,"On time","Late"))</f>
        <v/>
      </c>
      <c r="Q221" s="16" t="n"/>
      <c r="R221" s="16" t="n"/>
    </row>
    <row r="222">
      <c r="A222" s="15">
        <f>IF(C222="","",PROJ&amp;"-TRN-"&amp;B222&amp;"-"&amp;TEXT(C222,"0000"))</f>
        <v/>
      </c>
      <c r="B222" s="16" t="n"/>
      <c r="C222" s="16" t="n"/>
      <c r="D222" s="19" t="n"/>
      <c r="E222" s="16" t="n"/>
      <c r="F222" s="16" t="n"/>
      <c r="G222" s="16" t="n"/>
      <c r="H222" s="20" t="n"/>
      <c r="I222" s="16" t="n"/>
      <c r="J222" s="16" t="n"/>
      <c r="K222" s="16" t="n"/>
      <c r="L222" s="16" t="n"/>
      <c r="M222" s="19" t="n"/>
      <c r="N222" s="17">
        <f>IF(D222="","",_xlfn.WORKDAY.INTL(D222,TA_TRN,WEEKEND,HOL))</f>
        <v/>
      </c>
      <c r="O222" s="15">
        <f>IF(OR(N222="",M222&lt;&gt;""),"",IF(DATADATE&gt;N222,"OVERDUE",""))</f>
        <v/>
      </c>
      <c r="P222" s="15">
        <f>IF(OR(M222="",N222=""),"",IF(M222&lt;=N222,"On time","Late"))</f>
        <v/>
      </c>
      <c r="Q222" s="16" t="n"/>
      <c r="R222" s="16" t="n"/>
    </row>
    <row r="223">
      <c r="A223" s="15">
        <f>IF(C223="","",PROJ&amp;"-TRN-"&amp;B223&amp;"-"&amp;TEXT(C223,"0000"))</f>
        <v/>
      </c>
      <c r="B223" s="16" t="n"/>
      <c r="C223" s="16" t="n"/>
      <c r="D223" s="19" t="n"/>
      <c r="E223" s="16" t="n"/>
      <c r="F223" s="16" t="n"/>
      <c r="G223" s="16" t="n"/>
      <c r="H223" s="20" t="n"/>
      <c r="I223" s="16" t="n"/>
      <c r="J223" s="16" t="n"/>
      <c r="K223" s="16" t="n"/>
      <c r="L223" s="16" t="n"/>
      <c r="M223" s="19" t="n"/>
      <c r="N223" s="17">
        <f>IF(D223="","",_xlfn.WORKDAY.INTL(D223,TA_TRN,WEEKEND,HOL))</f>
        <v/>
      </c>
      <c r="O223" s="15">
        <f>IF(OR(N223="",M223&lt;&gt;""),"",IF(DATADATE&gt;N223,"OVERDUE",""))</f>
        <v/>
      </c>
      <c r="P223" s="15">
        <f>IF(OR(M223="",N223=""),"",IF(M223&lt;=N223,"On time","Late"))</f>
        <v/>
      </c>
      <c r="Q223" s="16" t="n"/>
      <c r="R223" s="16" t="n"/>
    </row>
    <row r="224">
      <c r="A224" s="15">
        <f>IF(C224="","",PROJ&amp;"-TRN-"&amp;B224&amp;"-"&amp;TEXT(C224,"0000"))</f>
        <v/>
      </c>
      <c r="B224" s="16" t="n"/>
      <c r="C224" s="16" t="n"/>
      <c r="D224" s="19" t="n"/>
      <c r="E224" s="16" t="n"/>
      <c r="F224" s="16" t="n"/>
      <c r="G224" s="16" t="n"/>
      <c r="H224" s="20" t="n"/>
      <c r="I224" s="16" t="n"/>
      <c r="J224" s="16" t="n"/>
      <c r="K224" s="16" t="n"/>
      <c r="L224" s="16" t="n"/>
      <c r="M224" s="19" t="n"/>
      <c r="N224" s="17">
        <f>IF(D224="","",_xlfn.WORKDAY.INTL(D224,TA_TRN,WEEKEND,HOL))</f>
        <v/>
      </c>
      <c r="O224" s="15">
        <f>IF(OR(N224="",M224&lt;&gt;""),"",IF(DATADATE&gt;N224,"OVERDUE",""))</f>
        <v/>
      </c>
      <c r="P224" s="15">
        <f>IF(OR(M224="",N224=""),"",IF(M224&lt;=N224,"On time","Late"))</f>
        <v/>
      </c>
      <c r="Q224" s="16" t="n"/>
      <c r="R224" s="16" t="n"/>
    </row>
    <row r="225">
      <c r="A225" s="15">
        <f>IF(C225="","",PROJ&amp;"-TRN-"&amp;B225&amp;"-"&amp;TEXT(C225,"0000"))</f>
        <v/>
      </c>
      <c r="B225" s="16" t="n"/>
      <c r="C225" s="16" t="n"/>
      <c r="D225" s="19" t="n"/>
      <c r="E225" s="16" t="n"/>
      <c r="F225" s="16" t="n"/>
      <c r="G225" s="16" t="n"/>
      <c r="H225" s="20" t="n"/>
      <c r="I225" s="16" t="n"/>
      <c r="J225" s="16" t="n"/>
      <c r="K225" s="16" t="n"/>
      <c r="L225" s="16" t="n"/>
      <c r="M225" s="19" t="n"/>
      <c r="N225" s="17">
        <f>IF(D225="","",_xlfn.WORKDAY.INTL(D225,TA_TRN,WEEKEND,HOL))</f>
        <v/>
      </c>
      <c r="O225" s="15">
        <f>IF(OR(N225="",M225&lt;&gt;""),"",IF(DATADATE&gt;N225,"OVERDUE",""))</f>
        <v/>
      </c>
      <c r="P225" s="15">
        <f>IF(OR(M225="",N225=""),"",IF(M225&lt;=N225,"On time","Late"))</f>
        <v/>
      </c>
      <c r="Q225" s="16" t="n"/>
      <c r="R225" s="16" t="n"/>
    </row>
    <row r="226">
      <c r="A226" s="15">
        <f>IF(C226="","",PROJ&amp;"-TRN-"&amp;B226&amp;"-"&amp;TEXT(C226,"0000"))</f>
        <v/>
      </c>
      <c r="B226" s="16" t="n"/>
      <c r="C226" s="16" t="n"/>
      <c r="D226" s="19" t="n"/>
      <c r="E226" s="16" t="n"/>
      <c r="F226" s="16" t="n"/>
      <c r="G226" s="16" t="n"/>
      <c r="H226" s="20" t="n"/>
      <c r="I226" s="16" t="n"/>
      <c r="J226" s="16" t="n"/>
      <c r="K226" s="16" t="n"/>
      <c r="L226" s="16" t="n"/>
      <c r="M226" s="19" t="n"/>
      <c r="N226" s="17">
        <f>IF(D226="","",_xlfn.WORKDAY.INTL(D226,TA_TRN,WEEKEND,HOL))</f>
        <v/>
      </c>
      <c r="O226" s="15">
        <f>IF(OR(N226="",M226&lt;&gt;""),"",IF(DATADATE&gt;N226,"OVERDUE",""))</f>
        <v/>
      </c>
      <c r="P226" s="15">
        <f>IF(OR(M226="",N226=""),"",IF(M226&lt;=N226,"On time","Late"))</f>
        <v/>
      </c>
      <c r="Q226" s="16" t="n"/>
      <c r="R226" s="16" t="n"/>
    </row>
    <row r="227">
      <c r="A227" s="15">
        <f>IF(C227="","",PROJ&amp;"-TRN-"&amp;B227&amp;"-"&amp;TEXT(C227,"0000"))</f>
        <v/>
      </c>
      <c r="B227" s="16" t="n"/>
      <c r="C227" s="16" t="n"/>
      <c r="D227" s="19" t="n"/>
      <c r="E227" s="16" t="n"/>
      <c r="F227" s="16" t="n"/>
      <c r="G227" s="16" t="n"/>
      <c r="H227" s="20" t="n"/>
      <c r="I227" s="16" t="n"/>
      <c r="J227" s="16" t="n"/>
      <c r="K227" s="16" t="n"/>
      <c r="L227" s="16" t="n"/>
      <c r="M227" s="19" t="n"/>
      <c r="N227" s="17">
        <f>IF(D227="","",_xlfn.WORKDAY.INTL(D227,TA_TRN,WEEKEND,HOL))</f>
        <v/>
      </c>
      <c r="O227" s="15">
        <f>IF(OR(N227="",M227&lt;&gt;""),"",IF(DATADATE&gt;N227,"OVERDUE",""))</f>
        <v/>
      </c>
      <c r="P227" s="15">
        <f>IF(OR(M227="",N227=""),"",IF(M227&lt;=N227,"On time","Late"))</f>
        <v/>
      </c>
      <c r="Q227" s="16" t="n"/>
      <c r="R227" s="16" t="n"/>
    </row>
    <row r="228">
      <c r="A228" s="15">
        <f>IF(C228="","",PROJ&amp;"-TRN-"&amp;B228&amp;"-"&amp;TEXT(C228,"0000"))</f>
        <v/>
      </c>
      <c r="B228" s="16" t="n"/>
      <c r="C228" s="16" t="n"/>
      <c r="D228" s="19" t="n"/>
      <c r="E228" s="16" t="n"/>
      <c r="F228" s="16" t="n"/>
      <c r="G228" s="16" t="n"/>
      <c r="H228" s="20" t="n"/>
      <c r="I228" s="16" t="n"/>
      <c r="J228" s="16" t="n"/>
      <c r="K228" s="16" t="n"/>
      <c r="L228" s="16" t="n"/>
      <c r="M228" s="19" t="n"/>
      <c r="N228" s="17">
        <f>IF(D228="","",_xlfn.WORKDAY.INTL(D228,TA_TRN,WEEKEND,HOL))</f>
        <v/>
      </c>
      <c r="O228" s="15">
        <f>IF(OR(N228="",M228&lt;&gt;""),"",IF(DATADATE&gt;N228,"OVERDUE",""))</f>
        <v/>
      </c>
      <c r="P228" s="15">
        <f>IF(OR(M228="",N228=""),"",IF(M228&lt;=N228,"On time","Late"))</f>
        <v/>
      </c>
      <c r="Q228" s="16" t="n"/>
      <c r="R228" s="16" t="n"/>
    </row>
    <row r="229">
      <c r="A229" s="15">
        <f>IF(C229="","",PROJ&amp;"-TRN-"&amp;B229&amp;"-"&amp;TEXT(C229,"0000"))</f>
        <v/>
      </c>
      <c r="B229" s="16" t="n"/>
      <c r="C229" s="16" t="n"/>
      <c r="D229" s="19" t="n"/>
      <c r="E229" s="16" t="n"/>
      <c r="F229" s="16" t="n"/>
      <c r="G229" s="16" t="n"/>
      <c r="H229" s="20" t="n"/>
      <c r="I229" s="16" t="n"/>
      <c r="J229" s="16" t="n"/>
      <c r="K229" s="16" t="n"/>
      <c r="L229" s="16" t="n"/>
      <c r="M229" s="19" t="n"/>
      <c r="N229" s="17">
        <f>IF(D229="","",_xlfn.WORKDAY.INTL(D229,TA_TRN,WEEKEND,HOL))</f>
        <v/>
      </c>
      <c r="O229" s="15">
        <f>IF(OR(N229="",M229&lt;&gt;""),"",IF(DATADATE&gt;N229,"OVERDUE",""))</f>
        <v/>
      </c>
      <c r="P229" s="15">
        <f>IF(OR(M229="",N229=""),"",IF(M229&lt;=N229,"On time","Late"))</f>
        <v/>
      </c>
      <c r="Q229" s="16" t="n"/>
      <c r="R229" s="16" t="n"/>
    </row>
    <row r="230">
      <c r="A230" s="15">
        <f>IF(C230="","",PROJ&amp;"-TRN-"&amp;B230&amp;"-"&amp;TEXT(C230,"0000"))</f>
        <v/>
      </c>
      <c r="B230" s="16" t="n"/>
      <c r="C230" s="16" t="n"/>
      <c r="D230" s="19" t="n"/>
      <c r="E230" s="16" t="n"/>
      <c r="F230" s="16" t="n"/>
      <c r="G230" s="16" t="n"/>
      <c r="H230" s="20" t="n"/>
      <c r="I230" s="16" t="n"/>
      <c r="J230" s="16" t="n"/>
      <c r="K230" s="16" t="n"/>
      <c r="L230" s="16" t="n"/>
      <c r="M230" s="19" t="n"/>
      <c r="N230" s="17">
        <f>IF(D230="","",_xlfn.WORKDAY.INTL(D230,TA_TRN,WEEKEND,HOL))</f>
        <v/>
      </c>
      <c r="O230" s="15">
        <f>IF(OR(N230="",M230&lt;&gt;""),"",IF(DATADATE&gt;N230,"OVERDUE",""))</f>
        <v/>
      </c>
      <c r="P230" s="15">
        <f>IF(OR(M230="",N230=""),"",IF(M230&lt;=N230,"On time","Late"))</f>
        <v/>
      </c>
      <c r="Q230" s="16" t="n"/>
      <c r="R230" s="16" t="n"/>
    </row>
    <row r="231">
      <c r="A231" s="15">
        <f>IF(C231="","",PROJ&amp;"-TRN-"&amp;B231&amp;"-"&amp;TEXT(C231,"0000"))</f>
        <v/>
      </c>
      <c r="B231" s="16" t="n"/>
      <c r="C231" s="16" t="n"/>
      <c r="D231" s="19" t="n"/>
      <c r="E231" s="16" t="n"/>
      <c r="F231" s="16" t="n"/>
      <c r="G231" s="16" t="n"/>
      <c r="H231" s="20" t="n"/>
      <c r="I231" s="16" t="n"/>
      <c r="J231" s="16" t="n"/>
      <c r="K231" s="16" t="n"/>
      <c r="L231" s="16" t="n"/>
      <c r="M231" s="19" t="n"/>
      <c r="N231" s="17">
        <f>IF(D231="","",_xlfn.WORKDAY.INTL(D231,TA_TRN,WEEKEND,HOL))</f>
        <v/>
      </c>
      <c r="O231" s="15">
        <f>IF(OR(N231="",M231&lt;&gt;""),"",IF(DATADATE&gt;N231,"OVERDUE",""))</f>
        <v/>
      </c>
      <c r="P231" s="15">
        <f>IF(OR(M231="",N231=""),"",IF(M231&lt;=N231,"On time","Late"))</f>
        <v/>
      </c>
      <c r="Q231" s="16" t="n"/>
      <c r="R231" s="16" t="n"/>
    </row>
    <row r="232">
      <c r="A232" s="15">
        <f>IF(C232="","",PROJ&amp;"-TRN-"&amp;B232&amp;"-"&amp;TEXT(C232,"0000"))</f>
        <v/>
      </c>
      <c r="B232" s="16" t="n"/>
      <c r="C232" s="16" t="n"/>
      <c r="D232" s="19" t="n"/>
      <c r="E232" s="16" t="n"/>
      <c r="F232" s="16" t="n"/>
      <c r="G232" s="16" t="n"/>
      <c r="H232" s="20" t="n"/>
      <c r="I232" s="16" t="n"/>
      <c r="J232" s="16" t="n"/>
      <c r="K232" s="16" t="n"/>
      <c r="L232" s="16" t="n"/>
      <c r="M232" s="19" t="n"/>
      <c r="N232" s="17">
        <f>IF(D232="","",_xlfn.WORKDAY.INTL(D232,TA_TRN,WEEKEND,HOL))</f>
        <v/>
      </c>
      <c r="O232" s="15">
        <f>IF(OR(N232="",M232&lt;&gt;""),"",IF(DATADATE&gt;N232,"OVERDUE",""))</f>
        <v/>
      </c>
      <c r="P232" s="15">
        <f>IF(OR(M232="",N232=""),"",IF(M232&lt;=N232,"On time","Late"))</f>
        <v/>
      </c>
      <c r="Q232" s="16" t="n"/>
      <c r="R232" s="16" t="n"/>
    </row>
    <row r="233">
      <c r="A233" s="15">
        <f>IF(C233="","",PROJ&amp;"-TRN-"&amp;B233&amp;"-"&amp;TEXT(C233,"0000"))</f>
        <v/>
      </c>
      <c r="B233" s="16" t="n"/>
      <c r="C233" s="16" t="n"/>
      <c r="D233" s="19" t="n"/>
      <c r="E233" s="16" t="n"/>
      <c r="F233" s="16" t="n"/>
      <c r="G233" s="16" t="n"/>
      <c r="H233" s="20" t="n"/>
      <c r="I233" s="16" t="n"/>
      <c r="J233" s="16" t="n"/>
      <c r="K233" s="16" t="n"/>
      <c r="L233" s="16" t="n"/>
      <c r="M233" s="19" t="n"/>
      <c r="N233" s="17">
        <f>IF(D233="","",_xlfn.WORKDAY.INTL(D233,TA_TRN,WEEKEND,HOL))</f>
        <v/>
      </c>
      <c r="O233" s="15">
        <f>IF(OR(N233="",M233&lt;&gt;""),"",IF(DATADATE&gt;N233,"OVERDUE",""))</f>
        <v/>
      </c>
      <c r="P233" s="15">
        <f>IF(OR(M233="",N233=""),"",IF(M233&lt;=N233,"On time","Late"))</f>
        <v/>
      </c>
      <c r="Q233" s="16" t="n"/>
      <c r="R233" s="16" t="n"/>
    </row>
    <row r="234">
      <c r="A234" s="15">
        <f>IF(C234="","",PROJ&amp;"-TRN-"&amp;B234&amp;"-"&amp;TEXT(C234,"0000"))</f>
        <v/>
      </c>
      <c r="B234" s="16" t="n"/>
      <c r="C234" s="16" t="n"/>
      <c r="D234" s="19" t="n"/>
      <c r="E234" s="16" t="n"/>
      <c r="F234" s="16" t="n"/>
      <c r="G234" s="16" t="n"/>
      <c r="H234" s="20" t="n"/>
      <c r="I234" s="16" t="n"/>
      <c r="J234" s="16" t="n"/>
      <c r="K234" s="16" t="n"/>
      <c r="L234" s="16" t="n"/>
      <c r="M234" s="19" t="n"/>
      <c r="N234" s="17">
        <f>IF(D234="","",_xlfn.WORKDAY.INTL(D234,TA_TRN,WEEKEND,HOL))</f>
        <v/>
      </c>
      <c r="O234" s="15">
        <f>IF(OR(N234="",M234&lt;&gt;""),"",IF(DATADATE&gt;N234,"OVERDUE",""))</f>
        <v/>
      </c>
      <c r="P234" s="15">
        <f>IF(OR(M234="",N234=""),"",IF(M234&lt;=N234,"On time","Late"))</f>
        <v/>
      </c>
      <c r="Q234" s="16" t="n"/>
      <c r="R234" s="16" t="n"/>
    </row>
    <row r="235">
      <c r="A235" s="15">
        <f>IF(C235="","",PROJ&amp;"-TRN-"&amp;B235&amp;"-"&amp;TEXT(C235,"0000"))</f>
        <v/>
      </c>
      <c r="B235" s="16" t="n"/>
      <c r="C235" s="16" t="n"/>
      <c r="D235" s="19" t="n"/>
      <c r="E235" s="16" t="n"/>
      <c r="F235" s="16" t="n"/>
      <c r="G235" s="16" t="n"/>
      <c r="H235" s="20" t="n"/>
      <c r="I235" s="16" t="n"/>
      <c r="J235" s="16" t="n"/>
      <c r="K235" s="16" t="n"/>
      <c r="L235" s="16" t="n"/>
      <c r="M235" s="19" t="n"/>
      <c r="N235" s="17">
        <f>IF(D235="","",_xlfn.WORKDAY.INTL(D235,TA_TRN,WEEKEND,HOL))</f>
        <v/>
      </c>
      <c r="O235" s="15">
        <f>IF(OR(N235="",M235&lt;&gt;""),"",IF(DATADATE&gt;N235,"OVERDUE",""))</f>
        <v/>
      </c>
      <c r="P235" s="15">
        <f>IF(OR(M235="",N235=""),"",IF(M235&lt;=N235,"On time","Late"))</f>
        <v/>
      </c>
      <c r="Q235" s="16" t="n"/>
      <c r="R235" s="16" t="n"/>
    </row>
    <row r="236">
      <c r="A236" s="15">
        <f>IF(C236="","",PROJ&amp;"-TRN-"&amp;B236&amp;"-"&amp;TEXT(C236,"0000"))</f>
        <v/>
      </c>
      <c r="B236" s="16" t="n"/>
      <c r="C236" s="16" t="n"/>
      <c r="D236" s="19" t="n"/>
      <c r="E236" s="16" t="n"/>
      <c r="F236" s="16" t="n"/>
      <c r="G236" s="16" t="n"/>
      <c r="H236" s="20" t="n"/>
      <c r="I236" s="16" t="n"/>
      <c r="J236" s="16" t="n"/>
      <c r="K236" s="16" t="n"/>
      <c r="L236" s="16" t="n"/>
      <c r="M236" s="19" t="n"/>
      <c r="N236" s="17">
        <f>IF(D236="","",_xlfn.WORKDAY.INTL(D236,TA_TRN,WEEKEND,HOL))</f>
        <v/>
      </c>
      <c r="O236" s="15">
        <f>IF(OR(N236="",M236&lt;&gt;""),"",IF(DATADATE&gt;N236,"OVERDUE",""))</f>
        <v/>
      </c>
      <c r="P236" s="15">
        <f>IF(OR(M236="",N236=""),"",IF(M236&lt;=N236,"On time","Late"))</f>
        <v/>
      </c>
      <c r="Q236" s="16" t="n"/>
      <c r="R236" s="16" t="n"/>
    </row>
    <row r="237">
      <c r="A237" s="15">
        <f>IF(C237="","",PROJ&amp;"-TRN-"&amp;B237&amp;"-"&amp;TEXT(C237,"0000"))</f>
        <v/>
      </c>
      <c r="B237" s="16" t="n"/>
      <c r="C237" s="16" t="n"/>
      <c r="D237" s="19" t="n"/>
      <c r="E237" s="16" t="n"/>
      <c r="F237" s="16" t="n"/>
      <c r="G237" s="16" t="n"/>
      <c r="H237" s="20" t="n"/>
      <c r="I237" s="16" t="n"/>
      <c r="J237" s="16" t="n"/>
      <c r="K237" s="16" t="n"/>
      <c r="L237" s="16" t="n"/>
      <c r="M237" s="19" t="n"/>
      <c r="N237" s="17">
        <f>IF(D237="","",_xlfn.WORKDAY.INTL(D237,TA_TRN,WEEKEND,HOL))</f>
        <v/>
      </c>
      <c r="O237" s="15">
        <f>IF(OR(N237="",M237&lt;&gt;""),"",IF(DATADATE&gt;N237,"OVERDUE",""))</f>
        <v/>
      </c>
      <c r="P237" s="15">
        <f>IF(OR(M237="",N237=""),"",IF(M237&lt;=N237,"On time","Late"))</f>
        <v/>
      </c>
      <c r="Q237" s="16" t="n"/>
      <c r="R237" s="16" t="n"/>
    </row>
    <row r="238">
      <c r="A238" s="15">
        <f>IF(C238="","",PROJ&amp;"-TRN-"&amp;B238&amp;"-"&amp;TEXT(C238,"0000"))</f>
        <v/>
      </c>
      <c r="B238" s="16" t="n"/>
      <c r="C238" s="16" t="n"/>
      <c r="D238" s="19" t="n"/>
      <c r="E238" s="16" t="n"/>
      <c r="F238" s="16" t="n"/>
      <c r="G238" s="16" t="n"/>
      <c r="H238" s="20" t="n"/>
      <c r="I238" s="16" t="n"/>
      <c r="J238" s="16" t="n"/>
      <c r="K238" s="16" t="n"/>
      <c r="L238" s="16" t="n"/>
      <c r="M238" s="19" t="n"/>
      <c r="N238" s="17">
        <f>IF(D238="","",_xlfn.WORKDAY.INTL(D238,TA_TRN,WEEKEND,HOL))</f>
        <v/>
      </c>
      <c r="O238" s="15">
        <f>IF(OR(N238="",M238&lt;&gt;""),"",IF(DATADATE&gt;N238,"OVERDUE",""))</f>
        <v/>
      </c>
      <c r="P238" s="15">
        <f>IF(OR(M238="",N238=""),"",IF(M238&lt;=N238,"On time","Late"))</f>
        <v/>
      </c>
      <c r="Q238" s="16" t="n"/>
      <c r="R238" s="16" t="n"/>
    </row>
    <row r="239">
      <c r="A239" s="15">
        <f>IF(C239="","",PROJ&amp;"-TRN-"&amp;B239&amp;"-"&amp;TEXT(C239,"0000"))</f>
        <v/>
      </c>
      <c r="B239" s="16" t="n"/>
      <c r="C239" s="16" t="n"/>
      <c r="D239" s="19" t="n"/>
      <c r="E239" s="16" t="n"/>
      <c r="F239" s="16" t="n"/>
      <c r="G239" s="16" t="n"/>
      <c r="H239" s="20" t="n"/>
      <c r="I239" s="16" t="n"/>
      <c r="J239" s="16" t="n"/>
      <c r="K239" s="16" t="n"/>
      <c r="L239" s="16" t="n"/>
      <c r="M239" s="19" t="n"/>
      <c r="N239" s="17">
        <f>IF(D239="","",_xlfn.WORKDAY.INTL(D239,TA_TRN,WEEKEND,HOL))</f>
        <v/>
      </c>
      <c r="O239" s="15">
        <f>IF(OR(N239="",M239&lt;&gt;""),"",IF(DATADATE&gt;N239,"OVERDUE",""))</f>
        <v/>
      </c>
      <c r="P239" s="15">
        <f>IF(OR(M239="",N239=""),"",IF(M239&lt;=N239,"On time","Late"))</f>
        <v/>
      </c>
      <c r="Q239" s="16" t="n"/>
      <c r="R239" s="16" t="n"/>
    </row>
    <row r="240">
      <c r="A240" s="15">
        <f>IF(C240="","",PROJ&amp;"-TRN-"&amp;B240&amp;"-"&amp;TEXT(C240,"0000"))</f>
        <v/>
      </c>
      <c r="B240" s="16" t="n"/>
      <c r="C240" s="16" t="n"/>
      <c r="D240" s="19" t="n"/>
      <c r="E240" s="16" t="n"/>
      <c r="F240" s="16" t="n"/>
      <c r="G240" s="16" t="n"/>
      <c r="H240" s="20" t="n"/>
      <c r="I240" s="16" t="n"/>
      <c r="J240" s="16" t="n"/>
      <c r="K240" s="16" t="n"/>
      <c r="L240" s="16" t="n"/>
      <c r="M240" s="19" t="n"/>
      <c r="N240" s="17">
        <f>IF(D240="","",_xlfn.WORKDAY.INTL(D240,TA_TRN,WEEKEND,HOL))</f>
        <v/>
      </c>
      <c r="O240" s="15">
        <f>IF(OR(N240="",M240&lt;&gt;""),"",IF(DATADATE&gt;N240,"OVERDUE",""))</f>
        <v/>
      </c>
      <c r="P240" s="15">
        <f>IF(OR(M240="",N240=""),"",IF(M240&lt;=N240,"On time","Late"))</f>
        <v/>
      </c>
      <c r="Q240" s="16" t="n"/>
      <c r="R240" s="16" t="n"/>
    </row>
    <row r="241">
      <c r="A241" s="15">
        <f>IF(C241="","",PROJ&amp;"-TRN-"&amp;B241&amp;"-"&amp;TEXT(C241,"0000"))</f>
        <v/>
      </c>
      <c r="B241" s="16" t="n"/>
      <c r="C241" s="16" t="n"/>
      <c r="D241" s="19" t="n"/>
      <c r="E241" s="16" t="n"/>
      <c r="F241" s="16" t="n"/>
      <c r="G241" s="16" t="n"/>
      <c r="H241" s="20" t="n"/>
      <c r="I241" s="16" t="n"/>
      <c r="J241" s="16" t="n"/>
      <c r="K241" s="16" t="n"/>
      <c r="L241" s="16" t="n"/>
      <c r="M241" s="19" t="n"/>
      <c r="N241" s="17">
        <f>IF(D241="","",_xlfn.WORKDAY.INTL(D241,TA_TRN,WEEKEND,HOL))</f>
        <v/>
      </c>
      <c r="O241" s="15">
        <f>IF(OR(N241="",M241&lt;&gt;""),"",IF(DATADATE&gt;N241,"OVERDUE",""))</f>
        <v/>
      </c>
      <c r="P241" s="15">
        <f>IF(OR(M241="",N241=""),"",IF(M241&lt;=N241,"On time","Late"))</f>
        <v/>
      </c>
      <c r="Q241" s="16" t="n"/>
      <c r="R241" s="16" t="n"/>
    </row>
    <row r="242">
      <c r="A242" s="15">
        <f>IF(C242="","",PROJ&amp;"-TRN-"&amp;B242&amp;"-"&amp;TEXT(C242,"0000"))</f>
        <v/>
      </c>
      <c r="B242" s="16" t="n"/>
      <c r="C242" s="16" t="n"/>
      <c r="D242" s="19" t="n"/>
      <c r="E242" s="16" t="n"/>
      <c r="F242" s="16" t="n"/>
      <c r="G242" s="16" t="n"/>
      <c r="H242" s="20" t="n"/>
      <c r="I242" s="16" t="n"/>
      <c r="J242" s="16" t="n"/>
      <c r="K242" s="16" t="n"/>
      <c r="L242" s="16" t="n"/>
      <c r="M242" s="19" t="n"/>
      <c r="N242" s="17">
        <f>IF(D242="","",_xlfn.WORKDAY.INTL(D242,TA_TRN,WEEKEND,HOL))</f>
        <v/>
      </c>
      <c r="O242" s="15">
        <f>IF(OR(N242="",M242&lt;&gt;""),"",IF(DATADATE&gt;N242,"OVERDUE",""))</f>
        <v/>
      </c>
      <c r="P242" s="15">
        <f>IF(OR(M242="",N242=""),"",IF(M242&lt;=N242,"On time","Late"))</f>
        <v/>
      </c>
      <c r="Q242" s="16" t="n"/>
      <c r="R242" s="16" t="n"/>
    </row>
    <row r="243">
      <c r="A243" s="15">
        <f>IF(C243="","",PROJ&amp;"-TRN-"&amp;B243&amp;"-"&amp;TEXT(C243,"0000"))</f>
        <v/>
      </c>
      <c r="B243" s="16" t="n"/>
      <c r="C243" s="16" t="n"/>
      <c r="D243" s="19" t="n"/>
      <c r="E243" s="16" t="n"/>
      <c r="F243" s="16" t="n"/>
      <c r="G243" s="16" t="n"/>
      <c r="H243" s="20" t="n"/>
      <c r="I243" s="16" t="n"/>
      <c r="J243" s="16" t="n"/>
      <c r="K243" s="16" t="n"/>
      <c r="L243" s="16" t="n"/>
      <c r="M243" s="19" t="n"/>
      <c r="N243" s="17">
        <f>IF(D243="","",_xlfn.WORKDAY.INTL(D243,TA_TRN,WEEKEND,HOL))</f>
        <v/>
      </c>
      <c r="O243" s="15">
        <f>IF(OR(N243="",M243&lt;&gt;""),"",IF(DATADATE&gt;N243,"OVERDUE",""))</f>
        <v/>
      </c>
      <c r="P243" s="15">
        <f>IF(OR(M243="",N243=""),"",IF(M243&lt;=N243,"On time","Late"))</f>
        <v/>
      </c>
      <c r="Q243" s="16" t="n"/>
      <c r="R243" s="16" t="n"/>
    </row>
    <row r="244">
      <c r="A244" s="15">
        <f>IF(C244="","",PROJ&amp;"-TRN-"&amp;B244&amp;"-"&amp;TEXT(C244,"0000"))</f>
        <v/>
      </c>
      <c r="B244" s="16" t="n"/>
      <c r="C244" s="16" t="n"/>
      <c r="D244" s="19" t="n"/>
      <c r="E244" s="16" t="n"/>
      <c r="F244" s="16" t="n"/>
      <c r="G244" s="16" t="n"/>
      <c r="H244" s="20" t="n"/>
      <c r="I244" s="16" t="n"/>
      <c r="J244" s="16" t="n"/>
      <c r="K244" s="16" t="n"/>
      <c r="L244" s="16" t="n"/>
      <c r="M244" s="19" t="n"/>
      <c r="N244" s="17">
        <f>IF(D244="","",_xlfn.WORKDAY.INTL(D244,TA_TRN,WEEKEND,HOL))</f>
        <v/>
      </c>
      <c r="O244" s="15">
        <f>IF(OR(N244="",M244&lt;&gt;""),"",IF(DATADATE&gt;N244,"OVERDUE",""))</f>
        <v/>
      </c>
      <c r="P244" s="15">
        <f>IF(OR(M244="",N244=""),"",IF(M244&lt;=N244,"On time","Late"))</f>
        <v/>
      </c>
      <c r="Q244" s="16" t="n"/>
      <c r="R244" s="16" t="n"/>
    </row>
    <row r="245">
      <c r="A245" s="15">
        <f>IF(C245="","",PROJ&amp;"-TRN-"&amp;B245&amp;"-"&amp;TEXT(C245,"0000"))</f>
        <v/>
      </c>
      <c r="B245" s="16" t="n"/>
      <c r="C245" s="16" t="n"/>
      <c r="D245" s="19" t="n"/>
      <c r="E245" s="16" t="n"/>
      <c r="F245" s="16" t="n"/>
      <c r="G245" s="16" t="n"/>
      <c r="H245" s="20" t="n"/>
      <c r="I245" s="16" t="n"/>
      <c r="J245" s="16" t="n"/>
      <c r="K245" s="16" t="n"/>
      <c r="L245" s="16" t="n"/>
      <c r="M245" s="19" t="n"/>
      <c r="N245" s="17">
        <f>IF(D245="","",_xlfn.WORKDAY.INTL(D245,TA_TRN,WEEKEND,HOL))</f>
        <v/>
      </c>
      <c r="O245" s="15">
        <f>IF(OR(N245="",M245&lt;&gt;""),"",IF(DATADATE&gt;N245,"OVERDUE",""))</f>
        <v/>
      </c>
      <c r="P245" s="15">
        <f>IF(OR(M245="",N245=""),"",IF(M245&lt;=N245,"On time","Late"))</f>
        <v/>
      </c>
      <c r="Q245" s="16" t="n"/>
      <c r="R245" s="16" t="n"/>
    </row>
    <row r="246">
      <c r="A246" s="15">
        <f>IF(C246="","",PROJ&amp;"-TRN-"&amp;B246&amp;"-"&amp;TEXT(C246,"0000"))</f>
        <v/>
      </c>
      <c r="B246" s="16" t="n"/>
      <c r="C246" s="16" t="n"/>
      <c r="D246" s="19" t="n"/>
      <c r="E246" s="16" t="n"/>
      <c r="F246" s="16" t="n"/>
      <c r="G246" s="16" t="n"/>
      <c r="H246" s="20" t="n"/>
      <c r="I246" s="16" t="n"/>
      <c r="J246" s="16" t="n"/>
      <c r="K246" s="16" t="n"/>
      <c r="L246" s="16" t="n"/>
      <c r="M246" s="19" t="n"/>
      <c r="N246" s="17">
        <f>IF(D246="","",_xlfn.WORKDAY.INTL(D246,TA_TRN,WEEKEND,HOL))</f>
        <v/>
      </c>
      <c r="O246" s="15">
        <f>IF(OR(N246="",M246&lt;&gt;""),"",IF(DATADATE&gt;N246,"OVERDUE",""))</f>
        <v/>
      </c>
      <c r="P246" s="15">
        <f>IF(OR(M246="",N246=""),"",IF(M246&lt;=N246,"On time","Late"))</f>
        <v/>
      </c>
      <c r="Q246" s="16" t="n"/>
      <c r="R246" s="16" t="n"/>
    </row>
    <row r="247">
      <c r="A247" s="15">
        <f>IF(C247="","",PROJ&amp;"-TRN-"&amp;B247&amp;"-"&amp;TEXT(C247,"0000"))</f>
        <v/>
      </c>
      <c r="B247" s="16" t="n"/>
      <c r="C247" s="16" t="n"/>
      <c r="D247" s="19" t="n"/>
      <c r="E247" s="16" t="n"/>
      <c r="F247" s="16" t="n"/>
      <c r="G247" s="16" t="n"/>
      <c r="H247" s="20" t="n"/>
      <c r="I247" s="16" t="n"/>
      <c r="J247" s="16" t="n"/>
      <c r="K247" s="16" t="n"/>
      <c r="L247" s="16" t="n"/>
      <c r="M247" s="19" t="n"/>
      <c r="N247" s="17">
        <f>IF(D247="","",_xlfn.WORKDAY.INTL(D247,TA_TRN,WEEKEND,HOL))</f>
        <v/>
      </c>
      <c r="O247" s="15">
        <f>IF(OR(N247="",M247&lt;&gt;""),"",IF(DATADATE&gt;N247,"OVERDUE",""))</f>
        <v/>
      </c>
      <c r="P247" s="15">
        <f>IF(OR(M247="",N247=""),"",IF(M247&lt;=N247,"On time","Late"))</f>
        <v/>
      </c>
      <c r="Q247" s="16" t="n"/>
      <c r="R247" s="16" t="n"/>
    </row>
    <row r="248">
      <c r="A248" s="15">
        <f>IF(C248="","",PROJ&amp;"-TRN-"&amp;B248&amp;"-"&amp;TEXT(C248,"0000"))</f>
        <v/>
      </c>
      <c r="B248" s="16" t="n"/>
      <c r="C248" s="16" t="n"/>
      <c r="D248" s="19" t="n"/>
      <c r="E248" s="16" t="n"/>
      <c r="F248" s="16" t="n"/>
      <c r="G248" s="16" t="n"/>
      <c r="H248" s="20" t="n"/>
      <c r="I248" s="16" t="n"/>
      <c r="J248" s="16" t="n"/>
      <c r="K248" s="16" t="n"/>
      <c r="L248" s="16" t="n"/>
      <c r="M248" s="19" t="n"/>
      <c r="N248" s="17">
        <f>IF(D248="","",_xlfn.WORKDAY.INTL(D248,TA_TRN,WEEKEND,HOL))</f>
        <v/>
      </c>
      <c r="O248" s="15">
        <f>IF(OR(N248="",M248&lt;&gt;""),"",IF(DATADATE&gt;N248,"OVERDUE",""))</f>
        <v/>
      </c>
      <c r="P248" s="15">
        <f>IF(OR(M248="",N248=""),"",IF(M248&lt;=N248,"On time","Late"))</f>
        <v/>
      </c>
      <c r="Q248" s="16" t="n"/>
      <c r="R248" s="16" t="n"/>
    </row>
    <row r="249">
      <c r="A249" s="15">
        <f>IF(C249="","",PROJ&amp;"-TRN-"&amp;B249&amp;"-"&amp;TEXT(C249,"0000"))</f>
        <v/>
      </c>
      <c r="B249" s="16" t="n"/>
      <c r="C249" s="16" t="n"/>
      <c r="D249" s="19" t="n"/>
      <c r="E249" s="16" t="n"/>
      <c r="F249" s="16" t="n"/>
      <c r="G249" s="16" t="n"/>
      <c r="H249" s="20" t="n"/>
      <c r="I249" s="16" t="n"/>
      <c r="J249" s="16" t="n"/>
      <c r="K249" s="16" t="n"/>
      <c r="L249" s="16" t="n"/>
      <c r="M249" s="19" t="n"/>
      <c r="N249" s="17">
        <f>IF(D249="","",_xlfn.WORKDAY.INTL(D249,TA_TRN,WEEKEND,HOL))</f>
        <v/>
      </c>
      <c r="O249" s="15">
        <f>IF(OR(N249="",M249&lt;&gt;""),"",IF(DATADATE&gt;N249,"OVERDUE",""))</f>
        <v/>
      </c>
      <c r="P249" s="15">
        <f>IF(OR(M249="",N249=""),"",IF(M249&lt;=N249,"On time","Late"))</f>
        <v/>
      </c>
      <c r="Q249" s="16" t="n"/>
      <c r="R249" s="16" t="n"/>
    </row>
    <row r="250">
      <c r="A250" s="15">
        <f>IF(C250="","",PROJ&amp;"-TRN-"&amp;B250&amp;"-"&amp;TEXT(C250,"0000"))</f>
        <v/>
      </c>
      <c r="B250" s="16" t="n"/>
      <c r="C250" s="16" t="n"/>
      <c r="D250" s="19" t="n"/>
      <c r="E250" s="16" t="n"/>
      <c r="F250" s="16" t="n"/>
      <c r="G250" s="16" t="n"/>
      <c r="H250" s="20" t="n"/>
      <c r="I250" s="16" t="n"/>
      <c r="J250" s="16" t="n"/>
      <c r="K250" s="16" t="n"/>
      <c r="L250" s="16" t="n"/>
      <c r="M250" s="19" t="n"/>
      <c r="N250" s="17">
        <f>IF(D250="","",_xlfn.WORKDAY.INTL(D250,TA_TRN,WEEKEND,HOL))</f>
        <v/>
      </c>
      <c r="O250" s="15">
        <f>IF(OR(N250="",M250&lt;&gt;""),"",IF(DATADATE&gt;N250,"OVERDUE",""))</f>
        <v/>
      </c>
      <c r="P250" s="15">
        <f>IF(OR(M250="",N250=""),"",IF(M250&lt;=N250,"On time","Late"))</f>
        <v/>
      </c>
      <c r="Q250" s="16" t="n"/>
      <c r="R250" s="16" t="n"/>
    </row>
    <row r="251">
      <c r="A251" s="15">
        <f>IF(C251="","",PROJ&amp;"-TRN-"&amp;B251&amp;"-"&amp;TEXT(C251,"0000"))</f>
        <v/>
      </c>
      <c r="B251" s="16" t="n"/>
      <c r="C251" s="16" t="n"/>
      <c r="D251" s="19" t="n"/>
      <c r="E251" s="16" t="n"/>
      <c r="F251" s="16" t="n"/>
      <c r="G251" s="16" t="n"/>
      <c r="H251" s="20" t="n"/>
      <c r="I251" s="16" t="n"/>
      <c r="J251" s="16" t="n"/>
      <c r="K251" s="16" t="n"/>
      <c r="L251" s="16" t="n"/>
      <c r="M251" s="19" t="n"/>
      <c r="N251" s="17">
        <f>IF(D251="","",_xlfn.WORKDAY.INTL(D251,TA_TRN,WEEKEND,HOL))</f>
        <v/>
      </c>
      <c r="O251" s="15">
        <f>IF(OR(N251="",M251&lt;&gt;""),"",IF(DATADATE&gt;N251,"OVERDUE",""))</f>
        <v/>
      </c>
      <c r="P251" s="15">
        <f>IF(OR(M251="",N251=""),"",IF(M251&lt;=N251,"On time","Late"))</f>
        <v/>
      </c>
      <c r="Q251" s="16" t="n"/>
      <c r="R251" s="16" t="n"/>
    </row>
    <row r="252">
      <c r="A252" s="15">
        <f>IF(C252="","",PROJ&amp;"-TRN-"&amp;B252&amp;"-"&amp;TEXT(C252,"0000"))</f>
        <v/>
      </c>
      <c r="B252" s="16" t="n"/>
      <c r="C252" s="16" t="n"/>
      <c r="D252" s="19" t="n"/>
      <c r="E252" s="16" t="n"/>
      <c r="F252" s="16" t="n"/>
      <c r="G252" s="16" t="n"/>
      <c r="H252" s="20" t="n"/>
      <c r="I252" s="16" t="n"/>
      <c r="J252" s="16" t="n"/>
      <c r="K252" s="16" t="n"/>
      <c r="L252" s="16" t="n"/>
      <c r="M252" s="19" t="n"/>
      <c r="N252" s="17">
        <f>IF(D252="","",_xlfn.WORKDAY.INTL(D252,TA_TRN,WEEKEND,HOL))</f>
        <v/>
      </c>
      <c r="O252" s="15">
        <f>IF(OR(N252="",M252&lt;&gt;""),"",IF(DATADATE&gt;N252,"OVERDUE",""))</f>
        <v/>
      </c>
      <c r="P252" s="15">
        <f>IF(OR(M252="",N252=""),"",IF(M252&lt;=N252,"On time","Late"))</f>
        <v/>
      </c>
      <c r="Q252" s="16" t="n"/>
      <c r="R252" s="16" t="n"/>
    </row>
    <row r="253">
      <c r="A253" s="15">
        <f>IF(C253="","",PROJ&amp;"-TRN-"&amp;B253&amp;"-"&amp;TEXT(C253,"0000"))</f>
        <v/>
      </c>
      <c r="B253" s="16" t="n"/>
      <c r="C253" s="16" t="n"/>
      <c r="D253" s="19" t="n"/>
      <c r="E253" s="16" t="n"/>
      <c r="F253" s="16" t="n"/>
      <c r="G253" s="16" t="n"/>
      <c r="H253" s="20" t="n"/>
      <c r="I253" s="16" t="n"/>
      <c r="J253" s="16" t="n"/>
      <c r="K253" s="16" t="n"/>
      <c r="L253" s="16" t="n"/>
      <c r="M253" s="19" t="n"/>
      <c r="N253" s="17">
        <f>IF(D253="","",_xlfn.WORKDAY.INTL(D253,TA_TRN,WEEKEND,HOL))</f>
        <v/>
      </c>
      <c r="O253" s="15">
        <f>IF(OR(N253="",M253&lt;&gt;""),"",IF(DATADATE&gt;N253,"OVERDUE",""))</f>
        <v/>
      </c>
      <c r="P253" s="15">
        <f>IF(OR(M253="",N253=""),"",IF(M253&lt;=N253,"On time","Late"))</f>
        <v/>
      </c>
      <c r="Q253" s="16" t="n"/>
      <c r="R253" s="16" t="n"/>
    </row>
    <row r="254">
      <c r="A254" s="15">
        <f>IF(C254="","",PROJ&amp;"-TRN-"&amp;B254&amp;"-"&amp;TEXT(C254,"0000"))</f>
        <v/>
      </c>
      <c r="B254" s="16" t="n"/>
      <c r="C254" s="16" t="n"/>
      <c r="D254" s="19" t="n"/>
      <c r="E254" s="16" t="n"/>
      <c r="F254" s="16" t="n"/>
      <c r="G254" s="16" t="n"/>
      <c r="H254" s="20" t="n"/>
      <c r="I254" s="16" t="n"/>
      <c r="J254" s="16" t="n"/>
      <c r="K254" s="16" t="n"/>
      <c r="L254" s="16" t="n"/>
      <c r="M254" s="19" t="n"/>
      <c r="N254" s="17">
        <f>IF(D254="","",_xlfn.WORKDAY.INTL(D254,TA_TRN,WEEKEND,HOL))</f>
        <v/>
      </c>
      <c r="O254" s="15">
        <f>IF(OR(N254="",M254&lt;&gt;""),"",IF(DATADATE&gt;N254,"OVERDUE",""))</f>
        <v/>
      </c>
      <c r="P254" s="15">
        <f>IF(OR(M254="",N254=""),"",IF(M254&lt;=N254,"On time","Late"))</f>
        <v/>
      </c>
      <c r="Q254" s="16" t="n"/>
      <c r="R254" s="16" t="n"/>
    </row>
    <row r="255">
      <c r="A255" s="15">
        <f>IF(C255="","",PROJ&amp;"-TRN-"&amp;B255&amp;"-"&amp;TEXT(C255,"0000"))</f>
        <v/>
      </c>
      <c r="B255" s="16" t="n"/>
      <c r="C255" s="16" t="n"/>
      <c r="D255" s="19" t="n"/>
      <c r="E255" s="16" t="n"/>
      <c r="F255" s="16" t="n"/>
      <c r="G255" s="16" t="n"/>
      <c r="H255" s="20" t="n"/>
      <c r="I255" s="16" t="n"/>
      <c r="J255" s="16" t="n"/>
      <c r="K255" s="16" t="n"/>
      <c r="L255" s="16" t="n"/>
      <c r="M255" s="19" t="n"/>
      <c r="N255" s="17">
        <f>IF(D255="","",_xlfn.WORKDAY.INTL(D255,TA_TRN,WEEKEND,HOL))</f>
        <v/>
      </c>
      <c r="O255" s="15">
        <f>IF(OR(N255="",M255&lt;&gt;""),"",IF(DATADATE&gt;N255,"OVERDUE",""))</f>
        <v/>
      </c>
      <c r="P255" s="15">
        <f>IF(OR(M255="",N255=""),"",IF(M255&lt;=N255,"On time","Late"))</f>
        <v/>
      </c>
      <c r="Q255" s="16" t="n"/>
      <c r="R255" s="16" t="n"/>
    </row>
    <row r="256">
      <c r="A256" s="15">
        <f>IF(C256="","",PROJ&amp;"-TRN-"&amp;B256&amp;"-"&amp;TEXT(C256,"0000"))</f>
        <v/>
      </c>
      <c r="B256" s="16" t="n"/>
      <c r="C256" s="16" t="n"/>
      <c r="D256" s="19" t="n"/>
      <c r="E256" s="16" t="n"/>
      <c r="F256" s="16" t="n"/>
      <c r="G256" s="16" t="n"/>
      <c r="H256" s="20" t="n"/>
      <c r="I256" s="16" t="n"/>
      <c r="J256" s="16" t="n"/>
      <c r="K256" s="16" t="n"/>
      <c r="L256" s="16" t="n"/>
      <c r="M256" s="19" t="n"/>
      <c r="N256" s="17">
        <f>IF(D256="","",_xlfn.WORKDAY.INTL(D256,TA_TRN,WEEKEND,HOL))</f>
        <v/>
      </c>
      <c r="O256" s="15">
        <f>IF(OR(N256="",M256&lt;&gt;""),"",IF(DATADATE&gt;N256,"OVERDUE",""))</f>
        <v/>
      </c>
      <c r="P256" s="15">
        <f>IF(OR(M256="",N256=""),"",IF(M256&lt;=N256,"On time","Late"))</f>
        <v/>
      </c>
      <c r="Q256" s="16" t="n"/>
      <c r="R256" s="16" t="n"/>
    </row>
    <row r="257">
      <c r="A257" s="15">
        <f>IF(C257="","",PROJ&amp;"-TRN-"&amp;B257&amp;"-"&amp;TEXT(C257,"0000"))</f>
        <v/>
      </c>
      <c r="B257" s="16" t="n"/>
      <c r="C257" s="16" t="n"/>
      <c r="D257" s="19" t="n"/>
      <c r="E257" s="16" t="n"/>
      <c r="F257" s="16" t="n"/>
      <c r="G257" s="16" t="n"/>
      <c r="H257" s="20" t="n"/>
      <c r="I257" s="16" t="n"/>
      <c r="J257" s="16" t="n"/>
      <c r="K257" s="16" t="n"/>
      <c r="L257" s="16" t="n"/>
      <c r="M257" s="19" t="n"/>
      <c r="N257" s="17">
        <f>IF(D257="","",_xlfn.WORKDAY.INTL(D257,TA_TRN,WEEKEND,HOL))</f>
        <v/>
      </c>
      <c r="O257" s="15">
        <f>IF(OR(N257="",M257&lt;&gt;""),"",IF(DATADATE&gt;N257,"OVERDUE",""))</f>
        <v/>
      </c>
      <c r="P257" s="15">
        <f>IF(OR(M257="",N257=""),"",IF(M257&lt;=N257,"On time","Late"))</f>
        <v/>
      </c>
      <c r="Q257" s="16" t="n"/>
      <c r="R257" s="16" t="n"/>
    </row>
    <row r="258">
      <c r="A258" s="15">
        <f>IF(C258="","",PROJ&amp;"-TRN-"&amp;B258&amp;"-"&amp;TEXT(C258,"0000"))</f>
        <v/>
      </c>
      <c r="B258" s="16" t="n"/>
      <c r="C258" s="16" t="n"/>
      <c r="D258" s="19" t="n"/>
      <c r="E258" s="16" t="n"/>
      <c r="F258" s="16" t="n"/>
      <c r="G258" s="16" t="n"/>
      <c r="H258" s="20" t="n"/>
      <c r="I258" s="16" t="n"/>
      <c r="J258" s="16" t="n"/>
      <c r="K258" s="16" t="n"/>
      <c r="L258" s="16" t="n"/>
      <c r="M258" s="19" t="n"/>
      <c r="N258" s="17">
        <f>IF(D258="","",_xlfn.WORKDAY.INTL(D258,TA_TRN,WEEKEND,HOL))</f>
        <v/>
      </c>
      <c r="O258" s="15">
        <f>IF(OR(N258="",M258&lt;&gt;""),"",IF(DATADATE&gt;N258,"OVERDUE",""))</f>
        <v/>
      </c>
      <c r="P258" s="15">
        <f>IF(OR(M258="",N258=""),"",IF(M258&lt;=N258,"On time","Late"))</f>
        <v/>
      </c>
      <c r="Q258" s="16" t="n"/>
      <c r="R258" s="16" t="n"/>
    </row>
    <row r="259">
      <c r="A259" s="15">
        <f>IF(C259="","",PROJ&amp;"-TRN-"&amp;B259&amp;"-"&amp;TEXT(C259,"0000"))</f>
        <v/>
      </c>
      <c r="B259" s="16" t="n"/>
      <c r="C259" s="16" t="n"/>
      <c r="D259" s="19" t="n"/>
      <c r="E259" s="16" t="n"/>
      <c r="F259" s="16" t="n"/>
      <c r="G259" s="16" t="n"/>
      <c r="H259" s="20" t="n"/>
      <c r="I259" s="16" t="n"/>
      <c r="J259" s="16" t="n"/>
      <c r="K259" s="16" t="n"/>
      <c r="L259" s="16" t="n"/>
      <c r="M259" s="19" t="n"/>
      <c r="N259" s="17">
        <f>IF(D259="","",_xlfn.WORKDAY.INTL(D259,TA_TRN,WEEKEND,HOL))</f>
        <v/>
      </c>
      <c r="O259" s="15">
        <f>IF(OR(N259="",M259&lt;&gt;""),"",IF(DATADATE&gt;N259,"OVERDUE",""))</f>
        <v/>
      </c>
      <c r="P259" s="15">
        <f>IF(OR(M259="",N259=""),"",IF(M259&lt;=N259,"On time","Late"))</f>
        <v/>
      </c>
      <c r="Q259" s="16" t="n"/>
      <c r="R259" s="16" t="n"/>
    </row>
    <row r="260">
      <c r="A260" s="15">
        <f>IF(C260="","",PROJ&amp;"-TRN-"&amp;B260&amp;"-"&amp;TEXT(C260,"0000"))</f>
        <v/>
      </c>
      <c r="B260" s="16" t="n"/>
      <c r="C260" s="16" t="n"/>
      <c r="D260" s="19" t="n"/>
      <c r="E260" s="16" t="n"/>
      <c r="F260" s="16" t="n"/>
      <c r="G260" s="16" t="n"/>
      <c r="H260" s="20" t="n"/>
      <c r="I260" s="16" t="n"/>
      <c r="J260" s="16" t="n"/>
      <c r="K260" s="16" t="n"/>
      <c r="L260" s="16" t="n"/>
      <c r="M260" s="19" t="n"/>
      <c r="N260" s="17">
        <f>IF(D260="","",_xlfn.WORKDAY.INTL(D260,TA_TRN,WEEKEND,HOL))</f>
        <v/>
      </c>
      <c r="O260" s="15">
        <f>IF(OR(N260="",M260&lt;&gt;""),"",IF(DATADATE&gt;N260,"OVERDUE",""))</f>
        <v/>
      </c>
      <c r="P260" s="15">
        <f>IF(OR(M260="",N260=""),"",IF(M260&lt;=N260,"On time","Late"))</f>
        <v/>
      </c>
      <c r="Q260" s="16" t="n"/>
      <c r="R260" s="16" t="n"/>
    </row>
    <row r="261">
      <c r="A261" s="15">
        <f>IF(C261="","",PROJ&amp;"-TRN-"&amp;B261&amp;"-"&amp;TEXT(C261,"0000"))</f>
        <v/>
      </c>
      <c r="B261" s="16" t="n"/>
      <c r="C261" s="16" t="n"/>
      <c r="D261" s="19" t="n"/>
      <c r="E261" s="16" t="n"/>
      <c r="F261" s="16" t="n"/>
      <c r="G261" s="16" t="n"/>
      <c r="H261" s="20" t="n"/>
      <c r="I261" s="16" t="n"/>
      <c r="J261" s="16" t="n"/>
      <c r="K261" s="16" t="n"/>
      <c r="L261" s="16" t="n"/>
      <c r="M261" s="19" t="n"/>
      <c r="N261" s="17">
        <f>IF(D261="","",_xlfn.WORKDAY.INTL(D261,TA_TRN,WEEKEND,HOL))</f>
        <v/>
      </c>
      <c r="O261" s="15">
        <f>IF(OR(N261="",M261&lt;&gt;""),"",IF(DATADATE&gt;N261,"OVERDUE",""))</f>
        <v/>
      </c>
      <c r="P261" s="15">
        <f>IF(OR(M261="",N261=""),"",IF(M261&lt;=N261,"On time","Late"))</f>
        <v/>
      </c>
      <c r="Q261" s="16" t="n"/>
      <c r="R261" s="16" t="n"/>
    </row>
    <row r="262">
      <c r="A262" s="15">
        <f>IF(C262="","",PROJ&amp;"-TRN-"&amp;B262&amp;"-"&amp;TEXT(C262,"0000"))</f>
        <v/>
      </c>
      <c r="B262" s="16" t="n"/>
      <c r="C262" s="16" t="n"/>
      <c r="D262" s="19" t="n"/>
      <c r="E262" s="16" t="n"/>
      <c r="F262" s="16" t="n"/>
      <c r="G262" s="16" t="n"/>
      <c r="H262" s="20" t="n"/>
      <c r="I262" s="16" t="n"/>
      <c r="J262" s="16" t="n"/>
      <c r="K262" s="16" t="n"/>
      <c r="L262" s="16" t="n"/>
      <c r="M262" s="19" t="n"/>
      <c r="N262" s="17">
        <f>IF(D262="","",_xlfn.WORKDAY.INTL(D262,TA_TRN,WEEKEND,HOL))</f>
        <v/>
      </c>
      <c r="O262" s="15">
        <f>IF(OR(N262="",M262&lt;&gt;""),"",IF(DATADATE&gt;N262,"OVERDUE",""))</f>
        <v/>
      </c>
      <c r="P262" s="15">
        <f>IF(OR(M262="",N262=""),"",IF(M262&lt;=N262,"On time","Late"))</f>
        <v/>
      </c>
      <c r="Q262" s="16" t="n"/>
      <c r="R262" s="16" t="n"/>
    </row>
    <row r="263">
      <c r="A263" s="15">
        <f>IF(C263="","",PROJ&amp;"-TRN-"&amp;B263&amp;"-"&amp;TEXT(C263,"0000"))</f>
        <v/>
      </c>
      <c r="B263" s="16" t="n"/>
      <c r="C263" s="16" t="n"/>
      <c r="D263" s="19" t="n"/>
      <c r="E263" s="16" t="n"/>
      <c r="F263" s="16" t="n"/>
      <c r="G263" s="16" t="n"/>
      <c r="H263" s="20" t="n"/>
      <c r="I263" s="16" t="n"/>
      <c r="J263" s="16" t="n"/>
      <c r="K263" s="16" t="n"/>
      <c r="L263" s="16" t="n"/>
      <c r="M263" s="19" t="n"/>
      <c r="N263" s="17">
        <f>IF(D263="","",_xlfn.WORKDAY.INTL(D263,TA_TRN,WEEKEND,HOL))</f>
        <v/>
      </c>
      <c r="O263" s="15">
        <f>IF(OR(N263="",M263&lt;&gt;""),"",IF(DATADATE&gt;N263,"OVERDUE",""))</f>
        <v/>
      </c>
      <c r="P263" s="15">
        <f>IF(OR(M263="",N263=""),"",IF(M263&lt;=N263,"On time","Late"))</f>
        <v/>
      </c>
      <c r="Q263" s="16" t="n"/>
      <c r="R263" s="16" t="n"/>
    </row>
    <row r="264">
      <c r="A264" s="15">
        <f>IF(C264="","",PROJ&amp;"-TRN-"&amp;B264&amp;"-"&amp;TEXT(C264,"0000"))</f>
        <v/>
      </c>
      <c r="B264" s="16" t="n"/>
      <c r="C264" s="16" t="n"/>
      <c r="D264" s="19" t="n"/>
      <c r="E264" s="16" t="n"/>
      <c r="F264" s="16" t="n"/>
      <c r="G264" s="16" t="n"/>
      <c r="H264" s="20" t="n"/>
      <c r="I264" s="16" t="n"/>
      <c r="J264" s="16" t="n"/>
      <c r="K264" s="16" t="n"/>
      <c r="L264" s="16" t="n"/>
      <c r="M264" s="19" t="n"/>
      <c r="N264" s="17">
        <f>IF(D264="","",_xlfn.WORKDAY.INTL(D264,TA_TRN,WEEKEND,HOL))</f>
        <v/>
      </c>
      <c r="O264" s="15">
        <f>IF(OR(N264="",M264&lt;&gt;""),"",IF(DATADATE&gt;N264,"OVERDUE",""))</f>
        <v/>
      </c>
      <c r="P264" s="15">
        <f>IF(OR(M264="",N264=""),"",IF(M264&lt;=N264,"On time","Late"))</f>
        <v/>
      </c>
      <c r="Q264" s="16" t="n"/>
      <c r="R264" s="16" t="n"/>
    </row>
    <row r="265">
      <c r="A265" s="15">
        <f>IF(C265="","",PROJ&amp;"-TRN-"&amp;B265&amp;"-"&amp;TEXT(C265,"0000"))</f>
        <v/>
      </c>
      <c r="B265" s="16" t="n"/>
      <c r="C265" s="16" t="n"/>
      <c r="D265" s="19" t="n"/>
      <c r="E265" s="16" t="n"/>
      <c r="F265" s="16" t="n"/>
      <c r="G265" s="16" t="n"/>
      <c r="H265" s="20" t="n"/>
      <c r="I265" s="16" t="n"/>
      <c r="J265" s="16" t="n"/>
      <c r="K265" s="16" t="n"/>
      <c r="L265" s="16" t="n"/>
      <c r="M265" s="19" t="n"/>
      <c r="N265" s="17">
        <f>IF(D265="","",_xlfn.WORKDAY.INTL(D265,TA_TRN,WEEKEND,HOL))</f>
        <v/>
      </c>
      <c r="O265" s="15">
        <f>IF(OR(N265="",M265&lt;&gt;""),"",IF(DATADATE&gt;N265,"OVERDUE",""))</f>
        <v/>
      </c>
      <c r="P265" s="15">
        <f>IF(OR(M265="",N265=""),"",IF(M265&lt;=N265,"On time","Late"))</f>
        <v/>
      </c>
      <c r="Q265" s="16" t="n"/>
      <c r="R265" s="16" t="n"/>
    </row>
    <row r="266">
      <c r="A266" s="15">
        <f>IF(C266="","",PROJ&amp;"-TRN-"&amp;B266&amp;"-"&amp;TEXT(C266,"0000"))</f>
        <v/>
      </c>
      <c r="B266" s="16" t="n"/>
      <c r="C266" s="16" t="n"/>
      <c r="D266" s="19" t="n"/>
      <c r="E266" s="16" t="n"/>
      <c r="F266" s="16" t="n"/>
      <c r="G266" s="16" t="n"/>
      <c r="H266" s="20" t="n"/>
      <c r="I266" s="16" t="n"/>
      <c r="J266" s="16" t="n"/>
      <c r="K266" s="16" t="n"/>
      <c r="L266" s="16" t="n"/>
      <c r="M266" s="19" t="n"/>
      <c r="N266" s="17">
        <f>IF(D266="","",_xlfn.WORKDAY.INTL(D266,TA_TRN,WEEKEND,HOL))</f>
        <v/>
      </c>
      <c r="O266" s="15">
        <f>IF(OR(N266="",M266&lt;&gt;""),"",IF(DATADATE&gt;N266,"OVERDUE",""))</f>
        <v/>
      </c>
      <c r="P266" s="15">
        <f>IF(OR(M266="",N266=""),"",IF(M266&lt;=N266,"On time","Late"))</f>
        <v/>
      </c>
      <c r="Q266" s="16" t="n"/>
      <c r="R266" s="16" t="n"/>
    </row>
    <row r="267">
      <c r="A267" s="15">
        <f>IF(C267="","",PROJ&amp;"-TRN-"&amp;B267&amp;"-"&amp;TEXT(C267,"0000"))</f>
        <v/>
      </c>
      <c r="B267" s="16" t="n"/>
      <c r="C267" s="16" t="n"/>
      <c r="D267" s="19" t="n"/>
      <c r="E267" s="16" t="n"/>
      <c r="F267" s="16" t="n"/>
      <c r="G267" s="16" t="n"/>
      <c r="H267" s="20" t="n"/>
      <c r="I267" s="16" t="n"/>
      <c r="J267" s="16" t="n"/>
      <c r="K267" s="16" t="n"/>
      <c r="L267" s="16" t="n"/>
      <c r="M267" s="19" t="n"/>
      <c r="N267" s="17">
        <f>IF(D267="","",_xlfn.WORKDAY.INTL(D267,TA_TRN,WEEKEND,HOL))</f>
        <v/>
      </c>
      <c r="O267" s="15">
        <f>IF(OR(N267="",M267&lt;&gt;""),"",IF(DATADATE&gt;N267,"OVERDUE",""))</f>
        <v/>
      </c>
      <c r="P267" s="15">
        <f>IF(OR(M267="",N267=""),"",IF(M267&lt;=N267,"On time","Late"))</f>
        <v/>
      </c>
      <c r="Q267" s="16" t="n"/>
      <c r="R267" s="16" t="n"/>
    </row>
    <row r="268">
      <c r="A268" s="15">
        <f>IF(C268="","",PROJ&amp;"-TRN-"&amp;B268&amp;"-"&amp;TEXT(C268,"0000"))</f>
        <v/>
      </c>
      <c r="B268" s="16" t="n"/>
      <c r="C268" s="16" t="n"/>
      <c r="D268" s="19" t="n"/>
      <c r="E268" s="16" t="n"/>
      <c r="F268" s="16" t="n"/>
      <c r="G268" s="16" t="n"/>
      <c r="H268" s="20" t="n"/>
      <c r="I268" s="16" t="n"/>
      <c r="J268" s="16" t="n"/>
      <c r="K268" s="16" t="n"/>
      <c r="L268" s="16" t="n"/>
      <c r="M268" s="19" t="n"/>
      <c r="N268" s="17">
        <f>IF(D268="","",_xlfn.WORKDAY.INTL(D268,TA_TRN,WEEKEND,HOL))</f>
        <v/>
      </c>
      <c r="O268" s="15">
        <f>IF(OR(N268="",M268&lt;&gt;""),"",IF(DATADATE&gt;N268,"OVERDUE",""))</f>
        <v/>
      </c>
      <c r="P268" s="15">
        <f>IF(OR(M268="",N268=""),"",IF(M268&lt;=N268,"On time","Late"))</f>
        <v/>
      </c>
      <c r="Q268" s="16" t="n"/>
      <c r="R268" s="16" t="n"/>
    </row>
    <row r="269">
      <c r="A269" s="15">
        <f>IF(C269="","",PROJ&amp;"-TRN-"&amp;B269&amp;"-"&amp;TEXT(C269,"0000"))</f>
        <v/>
      </c>
      <c r="B269" s="16" t="n"/>
      <c r="C269" s="16" t="n"/>
      <c r="D269" s="19" t="n"/>
      <c r="E269" s="16" t="n"/>
      <c r="F269" s="16" t="n"/>
      <c r="G269" s="16" t="n"/>
      <c r="H269" s="20" t="n"/>
      <c r="I269" s="16" t="n"/>
      <c r="J269" s="16" t="n"/>
      <c r="K269" s="16" t="n"/>
      <c r="L269" s="16" t="n"/>
      <c r="M269" s="19" t="n"/>
      <c r="N269" s="17">
        <f>IF(D269="","",_xlfn.WORKDAY.INTL(D269,TA_TRN,WEEKEND,HOL))</f>
        <v/>
      </c>
      <c r="O269" s="15">
        <f>IF(OR(N269="",M269&lt;&gt;""),"",IF(DATADATE&gt;N269,"OVERDUE",""))</f>
        <v/>
      </c>
      <c r="P269" s="15">
        <f>IF(OR(M269="",N269=""),"",IF(M269&lt;=N269,"On time","Late"))</f>
        <v/>
      </c>
      <c r="Q269" s="16" t="n"/>
      <c r="R269" s="16" t="n"/>
    </row>
    <row r="270">
      <c r="A270" s="15">
        <f>IF(C270="","",PROJ&amp;"-TRN-"&amp;B270&amp;"-"&amp;TEXT(C270,"0000"))</f>
        <v/>
      </c>
      <c r="B270" s="16" t="n"/>
      <c r="C270" s="16" t="n"/>
      <c r="D270" s="19" t="n"/>
      <c r="E270" s="16" t="n"/>
      <c r="F270" s="16" t="n"/>
      <c r="G270" s="16" t="n"/>
      <c r="H270" s="20" t="n"/>
      <c r="I270" s="16" t="n"/>
      <c r="J270" s="16" t="n"/>
      <c r="K270" s="16" t="n"/>
      <c r="L270" s="16" t="n"/>
      <c r="M270" s="19" t="n"/>
      <c r="N270" s="17">
        <f>IF(D270="","",_xlfn.WORKDAY.INTL(D270,TA_TRN,WEEKEND,HOL))</f>
        <v/>
      </c>
      <c r="O270" s="15">
        <f>IF(OR(N270="",M270&lt;&gt;""),"",IF(DATADATE&gt;N270,"OVERDUE",""))</f>
        <v/>
      </c>
      <c r="P270" s="15">
        <f>IF(OR(M270="",N270=""),"",IF(M270&lt;=N270,"On time","Late"))</f>
        <v/>
      </c>
      <c r="Q270" s="16" t="n"/>
      <c r="R270" s="16" t="n"/>
    </row>
    <row r="271">
      <c r="A271" s="15">
        <f>IF(C271="","",PROJ&amp;"-TRN-"&amp;B271&amp;"-"&amp;TEXT(C271,"0000"))</f>
        <v/>
      </c>
      <c r="B271" s="16" t="n"/>
      <c r="C271" s="16" t="n"/>
      <c r="D271" s="19" t="n"/>
      <c r="E271" s="16" t="n"/>
      <c r="F271" s="16" t="n"/>
      <c r="G271" s="16" t="n"/>
      <c r="H271" s="20" t="n"/>
      <c r="I271" s="16" t="n"/>
      <c r="J271" s="16" t="n"/>
      <c r="K271" s="16" t="n"/>
      <c r="L271" s="16" t="n"/>
      <c r="M271" s="19" t="n"/>
      <c r="N271" s="17">
        <f>IF(D271="","",_xlfn.WORKDAY.INTL(D271,TA_TRN,WEEKEND,HOL))</f>
        <v/>
      </c>
      <c r="O271" s="15">
        <f>IF(OR(N271="",M271&lt;&gt;""),"",IF(DATADATE&gt;N271,"OVERDUE",""))</f>
        <v/>
      </c>
      <c r="P271" s="15">
        <f>IF(OR(M271="",N271=""),"",IF(M271&lt;=N271,"On time","Late"))</f>
        <v/>
      </c>
      <c r="Q271" s="16" t="n"/>
      <c r="R271" s="16" t="n"/>
    </row>
    <row r="272">
      <c r="A272" s="15">
        <f>IF(C272="","",PROJ&amp;"-TRN-"&amp;B272&amp;"-"&amp;TEXT(C272,"0000"))</f>
        <v/>
      </c>
      <c r="B272" s="16" t="n"/>
      <c r="C272" s="16" t="n"/>
      <c r="D272" s="19" t="n"/>
      <c r="E272" s="16" t="n"/>
      <c r="F272" s="16" t="n"/>
      <c r="G272" s="16" t="n"/>
      <c r="H272" s="20" t="n"/>
      <c r="I272" s="16" t="n"/>
      <c r="J272" s="16" t="n"/>
      <c r="K272" s="16" t="n"/>
      <c r="L272" s="16" t="n"/>
      <c r="M272" s="19" t="n"/>
      <c r="N272" s="17">
        <f>IF(D272="","",_xlfn.WORKDAY.INTL(D272,TA_TRN,WEEKEND,HOL))</f>
        <v/>
      </c>
      <c r="O272" s="15">
        <f>IF(OR(N272="",M272&lt;&gt;""),"",IF(DATADATE&gt;N272,"OVERDUE",""))</f>
        <v/>
      </c>
      <c r="P272" s="15">
        <f>IF(OR(M272="",N272=""),"",IF(M272&lt;=N272,"On time","Late"))</f>
        <v/>
      </c>
      <c r="Q272" s="16" t="n"/>
      <c r="R272" s="16" t="n"/>
    </row>
    <row r="273">
      <c r="A273" s="15">
        <f>IF(C273="","",PROJ&amp;"-TRN-"&amp;B273&amp;"-"&amp;TEXT(C273,"0000"))</f>
        <v/>
      </c>
      <c r="B273" s="16" t="n"/>
      <c r="C273" s="16" t="n"/>
      <c r="D273" s="19" t="n"/>
      <c r="E273" s="16" t="n"/>
      <c r="F273" s="16" t="n"/>
      <c r="G273" s="16" t="n"/>
      <c r="H273" s="20" t="n"/>
      <c r="I273" s="16" t="n"/>
      <c r="J273" s="16" t="n"/>
      <c r="K273" s="16" t="n"/>
      <c r="L273" s="16" t="n"/>
      <c r="M273" s="19" t="n"/>
      <c r="N273" s="17">
        <f>IF(D273="","",_xlfn.WORKDAY.INTL(D273,TA_TRN,WEEKEND,HOL))</f>
        <v/>
      </c>
      <c r="O273" s="15">
        <f>IF(OR(N273="",M273&lt;&gt;""),"",IF(DATADATE&gt;N273,"OVERDUE",""))</f>
        <v/>
      </c>
      <c r="P273" s="15">
        <f>IF(OR(M273="",N273=""),"",IF(M273&lt;=N273,"On time","Late"))</f>
        <v/>
      </c>
      <c r="Q273" s="16" t="n"/>
      <c r="R273" s="16" t="n"/>
    </row>
    <row r="274">
      <c r="A274" s="15">
        <f>IF(C274="","",PROJ&amp;"-TRN-"&amp;B274&amp;"-"&amp;TEXT(C274,"0000"))</f>
        <v/>
      </c>
      <c r="B274" s="16" t="n"/>
      <c r="C274" s="16" t="n"/>
      <c r="D274" s="19" t="n"/>
      <c r="E274" s="16" t="n"/>
      <c r="F274" s="16" t="n"/>
      <c r="G274" s="16" t="n"/>
      <c r="H274" s="20" t="n"/>
      <c r="I274" s="16" t="n"/>
      <c r="J274" s="16" t="n"/>
      <c r="K274" s="16" t="n"/>
      <c r="L274" s="16" t="n"/>
      <c r="M274" s="19" t="n"/>
      <c r="N274" s="17">
        <f>IF(D274="","",_xlfn.WORKDAY.INTL(D274,TA_TRN,WEEKEND,HOL))</f>
        <v/>
      </c>
      <c r="O274" s="15">
        <f>IF(OR(N274="",M274&lt;&gt;""),"",IF(DATADATE&gt;N274,"OVERDUE",""))</f>
        <v/>
      </c>
      <c r="P274" s="15">
        <f>IF(OR(M274="",N274=""),"",IF(M274&lt;=N274,"On time","Late"))</f>
        <v/>
      </c>
      <c r="Q274" s="16" t="n"/>
      <c r="R274" s="16" t="n"/>
    </row>
    <row r="275">
      <c r="A275" s="15">
        <f>IF(C275="","",PROJ&amp;"-TRN-"&amp;B275&amp;"-"&amp;TEXT(C275,"0000"))</f>
        <v/>
      </c>
      <c r="B275" s="16" t="n"/>
      <c r="C275" s="16" t="n"/>
      <c r="D275" s="19" t="n"/>
      <c r="E275" s="16" t="n"/>
      <c r="F275" s="16" t="n"/>
      <c r="G275" s="16" t="n"/>
      <c r="H275" s="20" t="n"/>
      <c r="I275" s="16" t="n"/>
      <c r="J275" s="16" t="n"/>
      <c r="K275" s="16" t="n"/>
      <c r="L275" s="16" t="n"/>
      <c r="M275" s="19" t="n"/>
      <c r="N275" s="17">
        <f>IF(D275="","",_xlfn.WORKDAY.INTL(D275,TA_TRN,WEEKEND,HOL))</f>
        <v/>
      </c>
      <c r="O275" s="15">
        <f>IF(OR(N275="",M275&lt;&gt;""),"",IF(DATADATE&gt;N275,"OVERDUE",""))</f>
        <v/>
      </c>
      <c r="P275" s="15">
        <f>IF(OR(M275="",N275=""),"",IF(M275&lt;=N275,"On time","Late"))</f>
        <v/>
      </c>
      <c r="Q275" s="16" t="n"/>
      <c r="R275" s="16" t="n"/>
    </row>
    <row r="276">
      <c r="A276" s="15">
        <f>IF(C276="","",PROJ&amp;"-TRN-"&amp;B276&amp;"-"&amp;TEXT(C276,"0000"))</f>
        <v/>
      </c>
      <c r="B276" s="16" t="n"/>
      <c r="C276" s="16" t="n"/>
      <c r="D276" s="19" t="n"/>
      <c r="E276" s="16" t="n"/>
      <c r="F276" s="16" t="n"/>
      <c r="G276" s="16" t="n"/>
      <c r="H276" s="20" t="n"/>
      <c r="I276" s="16" t="n"/>
      <c r="J276" s="16" t="n"/>
      <c r="K276" s="16" t="n"/>
      <c r="L276" s="16" t="n"/>
      <c r="M276" s="19" t="n"/>
      <c r="N276" s="17">
        <f>IF(D276="","",_xlfn.WORKDAY.INTL(D276,TA_TRN,WEEKEND,HOL))</f>
        <v/>
      </c>
      <c r="O276" s="15">
        <f>IF(OR(N276="",M276&lt;&gt;""),"",IF(DATADATE&gt;N276,"OVERDUE",""))</f>
        <v/>
      </c>
      <c r="P276" s="15">
        <f>IF(OR(M276="",N276=""),"",IF(M276&lt;=N276,"On time","Late"))</f>
        <v/>
      </c>
      <c r="Q276" s="16" t="n"/>
      <c r="R276" s="16" t="n"/>
    </row>
    <row r="277">
      <c r="A277" s="15">
        <f>IF(C277="","",PROJ&amp;"-TRN-"&amp;B277&amp;"-"&amp;TEXT(C277,"0000"))</f>
        <v/>
      </c>
      <c r="B277" s="16" t="n"/>
      <c r="C277" s="16" t="n"/>
      <c r="D277" s="19" t="n"/>
      <c r="E277" s="16" t="n"/>
      <c r="F277" s="16" t="n"/>
      <c r="G277" s="16" t="n"/>
      <c r="H277" s="20" t="n"/>
      <c r="I277" s="16" t="n"/>
      <c r="J277" s="16" t="n"/>
      <c r="K277" s="16" t="n"/>
      <c r="L277" s="16" t="n"/>
      <c r="M277" s="19" t="n"/>
      <c r="N277" s="17">
        <f>IF(D277="","",_xlfn.WORKDAY.INTL(D277,TA_TRN,WEEKEND,HOL))</f>
        <v/>
      </c>
      <c r="O277" s="15">
        <f>IF(OR(N277="",M277&lt;&gt;""),"",IF(DATADATE&gt;N277,"OVERDUE",""))</f>
        <v/>
      </c>
      <c r="P277" s="15">
        <f>IF(OR(M277="",N277=""),"",IF(M277&lt;=N277,"On time","Late"))</f>
        <v/>
      </c>
      <c r="Q277" s="16" t="n"/>
      <c r="R277" s="16" t="n"/>
    </row>
    <row r="278">
      <c r="A278" s="15">
        <f>IF(C278="","",PROJ&amp;"-TRN-"&amp;B278&amp;"-"&amp;TEXT(C278,"0000"))</f>
        <v/>
      </c>
      <c r="B278" s="16" t="n"/>
      <c r="C278" s="16" t="n"/>
      <c r="D278" s="19" t="n"/>
      <c r="E278" s="16" t="n"/>
      <c r="F278" s="16" t="n"/>
      <c r="G278" s="16" t="n"/>
      <c r="H278" s="20" t="n"/>
      <c r="I278" s="16" t="n"/>
      <c r="J278" s="16" t="n"/>
      <c r="K278" s="16" t="n"/>
      <c r="L278" s="16" t="n"/>
      <c r="M278" s="19" t="n"/>
      <c r="N278" s="17">
        <f>IF(D278="","",_xlfn.WORKDAY.INTL(D278,TA_TRN,WEEKEND,HOL))</f>
        <v/>
      </c>
      <c r="O278" s="15">
        <f>IF(OR(N278="",M278&lt;&gt;""),"",IF(DATADATE&gt;N278,"OVERDUE",""))</f>
        <v/>
      </c>
      <c r="P278" s="15">
        <f>IF(OR(M278="",N278=""),"",IF(M278&lt;=N278,"On time","Late"))</f>
        <v/>
      </c>
      <c r="Q278" s="16" t="n"/>
      <c r="R278" s="16" t="n"/>
    </row>
    <row r="279">
      <c r="A279" s="15">
        <f>IF(C279="","",PROJ&amp;"-TRN-"&amp;B279&amp;"-"&amp;TEXT(C279,"0000"))</f>
        <v/>
      </c>
      <c r="B279" s="16" t="n"/>
      <c r="C279" s="16" t="n"/>
      <c r="D279" s="19" t="n"/>
      <c r="E279" s="16" t="n"/>
      <c r="F279" s="16" t="n"/>
      <c r="G279" s="16" t="n"/>
      <c r="H279" s="20" t="n"/>
      <c r="I279" s="16" t="n"/>
      <c r="J279" s="16" t="n"/>
      <c r="K279" s="16" t="n"/>
      <c r="L279" s="16" t="n"/>
      <c r="M279" s="19" t="n"/>
      <c r="N279" s="17">
        <f>IF(D279="","",_xlfn.WORKDAY.INTL(D279,TA_TRN,WEEKEND,HOL))</f>
        <v/>
      </c>
      <c r="O279" s="15">
        <f>IF(OR(N279="",M279&lt;&gt;""),"",IF(DATADATE&gt;N279,"OVERDUE",""))</f>
        <v/>
      </c>
      <c r="P279" s="15">
        <f>IF(OR(M279="",N279=""),"",IF(M279&lt;=N279,"On time","Late"))</f>
        <v/>
      </c>
      <c r="Q279" s="16" t="n"/>
      <c r="R279" s="16" t="n"/>
    </row>
    <row r="280">
      <c r="A280" s="15">
        <f>IF(C280="","",PROJ&amp;"-TRN-"&amp;B280&amp;"-"&amp;TEXT(C280,"0000"))</f>
        <v/>
      </c>
      <c r="B280" s="16" t="n"/>
      <c r="C280" s="16" t="n"/>
      <c r="D280" s="19" t="n"/>
      <c r="E280" s="16" t="n"/>
      <c r="F280" s="16" t="n"/>
      <c r="G280" s="16" t="n"/>
      <c r="H280" s="20" t="n"/>
      <c r="I280" s="16" t="n"/>
      <c r="J280" s="16" t="n"/>
      <c r="K280" s="16" t="n"/>
      <c r="L280" s="16" t="n"/>
      <c r="M280" s="19" t="n"/>
      <c r="N280" s="17">
        <f>IF(D280="","",_xlfn.WORKDAY.INTL(D280,TA_TRN,WEEKEND,HOL))</f>
        <v/>
      </c>
      <c r="O280" s="15">
        <f>IF(OR(N280="",M280&lt;&gt;""),"",IF(DATADATE&gt;N280,"OVERDUE",""))</f>
        <v/>
      </c>
      <c r="P280" s="15">
        <f>IF(OR(M280="",N280=""),"",IF(M280&lt;=N280,"On time","Late"))</f>
        <v/>
      </c>
      <c r="Q280" s="16" t="n"/>
      <c r="R280" s="16" t="n"/>
    </row>
    <row r="281">
      <c r="A281" s="15">
        <f>IF(C281="","",PROJ&amp;"-TRN-"&amp;B281&amp;"-"&amp;TEXT(C281,"0000"))</f>
        <v/>
      </c>
      <c r="B281" s="16" t="n"/>
      <c r="C281" s="16" t="n"/>
      <c r="D281" s="19" t="n"/>
      <c r="E281" s="16" t="n"/>
      <c r="F281" s="16" t="n"/>
      <c r="G281" s="16" t="n"/>
      <c r="H281" s="20" t="n"/>
      <c r="I281" s="16" t="n"/>
      <c r="J281" s="16" t="n"/>
      <c r="K281" s="16" t="n"/>
      <c r="L281" s="16" t="n"/>
      <c r="M281" s="19" t="n"/>
      <c r="N281" s="17">
        <f>IF(D281="","",_xlfn.WORKDAY.INTL(D281,TA_TRN,WEEKEND,HOL))</f>
        <v/>
      </c>
      <c r="O281" s="15">
        <f>IF(OR(N281="",M281&lt;&gt;""),"",IF(DATADATE&gt;N281,"OVERDUE",""))</f>
        <v/>
      </c>
      <c r="P281" s="15">
        <f>IF(OR(M281="",N281=""),"",IF(M281&lt;=N281,"On time","Late"))</f>
        <v/>
      </c>
      <c r="Q281" s="16" t="n"/>
      <c r="R281" s="16" t="n"/>
    </row>
    <row r="282">
      <c r="A282" s="15">
        <f>IF(C282="","",PROJ&amp;"-TRN-"&amp;B282&amp;"-"&amp;TEXT(C282,"0000"))</f>
        <v/>
      </c>
      <c r="B282" s="16" t="n"/>
      <c r="C282" s="16" t="n"/>
      <c r="D282" s="19" t="n"/>
      <c r="E282" s="16" t="n"/>
      <c r="F282" s="16" t="n"/>
      <c r="G282" s="16" t="n"/>
      <c r="H282" s="20" t="n"/>
      <c r="I282" s="16" t="n"/>
      <c r="J282" s="16" t="n"/>
      <c r="K282" s="16" t="n"/>
      <c r="L282" s="16" t="n"/>
      <c r="M282" s="19" t="n"/>
      <c r="N282" s="17">
        <f>IF(D282="","",_xlfn.WORKDAY.INTL(D282,TA_TRN,WEEKEND,HOL))</f>
        <v/>
      </c>
      <c r="O282" s="15">
        <f>IF(OR(N282="",M282&lt;&gt;""),"",IF(DATADATE&gt;N282,"OVERDUE",""))</f>
        <v/>
      </c>
      <c r="P282" s="15">
        <f>IF(OR(M282="",N282=""),"",IF(M282&lt;=N282,"On time","Late"))</f>
        <v/>
      </c>
      <c r="Q282" s="16" t="n"/>
      <c r="R282" s="16" t="n"/>
    </row>
    <row r="283">
      <c r="A283" s="15">
        <f>IF(C283="","",PROJ&amp;"-TRN-"&amp;B283&amp;"-"&amp;TEXT(C283,"0000"))</f>
        <v/>
      </c>
      <c r="B283" s="16" t="n"/>
      <c r="C283" s="16" t="n"/>
      <c r="D283" s="19" t="n"/>
      <c r="E283" s="16" t="n"/>
      <c r="F283" s="16" t="n"/>
      <c r="G283" s="16" t="n"/>
      <c r="H283" s="20" t="n"/>
      <c r="I283" s="16" t="n"/>
      <c r="J283" s="16" t="n"/>
      <c r="K283" s="16" t="n"/>
      <c r="L283" s="16" t="n"/>
      <c r="M283" s="19" t="n"/>
      <c r="N283" s="17">
        <f>IF(D283="","",_xlfn.WORKDAY.INTL(D283,TA_TRN,WEEKEND,HOL))</f>
        <v/>
      </c>
      <c r="O283" s="15">
        <f>IF(OR(N283="",M283&lt;&gt;""),"",IF(DATADATE&gt;N283,"OVERDUE",""))</f>
        <v/>
      </c>
      <c r="P283" s="15">
        <f>IF(OR(M283="",N283=""),"",IF(M283&lt;=N283,"On time","Late"))</f>
        <v/>
      </c>
      <c r="Q283" s="16" t="n"/>
      <c r="R283" s="16" t="n"/>
    </row>
    <row r="284">
      <c r="A284" s="15">
        <f>IF(C284="","",PROJ&amp;"-TRN-"&amp;B284&amp;"-"&amp;TEXT(C284,"0000"))</f>
        <v/>
      </c>
      <c r="B284" s="16" t="n"/>
      <c r="C284" s="16" t="n"/>
      <c r="D284" s="19" t="n"/>
      <c r="E284" s="16" t="n"/>
      <c r="F284" s="16" t="n"/>
      <c r="G284" s="16" t="n"/>
      <c r="H284" s="20" t="n"/>
      <c r="I284" s="16" t="n"/>
      <c r="J284" s="16" t="n"/>
      <c r="K284" s="16" t="n"/>
      <c r="L284" s="16" t="n"/>
      <c r="M284" s="19" t="n"/>
      <c r="N284" s="17">
        <f>IF(D284="","",_xlfn.WORKDAY.INTL(D284,TA_TRN,WEEKEND,HOL))</f>
        <v/>
      </c>
      <c r="O284" s="15">
        <f>IF(OR(N284="",M284&lt;&gt;""),"",IF(DATADATE&gt;N284,"OVERDUE",""))</f>
        <v/>
      </c>
      <c r="P284" s="15">
        <f>IF(OR(M284="",N284=""),"",IF(M284&lt;=N284,"On time","Late"))</f>
        <v/>
      </c>
      <c r="Q284" s="16" t="n"/>
      <c r="R284" s="16" t="n"/>
    </row>
    <row r="285">
      <c r="A285" s="15">
        <f>IF(C285="","",PROJ&amp;"-TRN-"&amp;B285&amp;"-"&amp;TEXT(C285,"0000"))</f>
        <v/>
      </c>
      <c r="B285" s="16" t="n"/>
      <c r="C285" s="16" t="n"/>
      <c r="D285" s="19" t="n"/>
      <c r="E285" s="16" t="n"/>
      <c r="F285" s="16" t="n"/>
      <c r="G285" s="16" t="n"/>
      <c r="H285" s="20" t="n"/>
      <c r="I285" s="16" t="n"/>
      <c r="J285" s="16" t="n"/>
      <c r="K285" s="16" t="n"/>
      <c r="L285" s="16" t="n"/>
      <c r="M285" s="19" t="n"/>
      <c r="N285" s="17">
        <f>IF(D285="","",_xlfn.WORKDAY.INTL(D285,TA_TRN,WEEKEND,HOL))</f>
        <v/>
      </c>
      <c r="O285" s="15">
        <f>IF(OR(N285="",M285&lt;&gt;""),"",IF(DATADATE&gt;N285,"OVERDUE",""))</f>
        <v/>
      </c>
      <c r="P285" s="15">
        <f>IF(OR(M285="",N285=""),"",IF(M285&lt;=N285,"On time","Late"))</f>
        <v/>
      </c>
      <c r="Q285" s="16" t="n"/>
      <c r="R285" s="16" t="n"/>
    </row>
    <row r="286">
      <c r="A286" s="15">
        <f>IF(C286="","",PROJ&amp;"-TRN-"&amp;B286&amp;"-"&amp;TEXT(C286,"0000"))</f>
        <v/>
      </c>
      <c r="B286" s="16" t="n"/>
      <c r="C286" s="16" t="n"/>
      <c r="D286" s="19" t="n"/>
      <c r="E286" s="16" t="n"/>
      <c r="F286" s="16" t="n"/>
      <c r="G286" s="16" t="n"/>
      <c r="H286" s="20" t="n"/>
      <c r="I286" s="16" t="n"/>
      <c r="J286" s="16" t="n"/>
      <c r="K286" s="16" t="n"/>
      <c r="L286" s="16" t="n"/>
      <c r="M286" s="19" t="n"/>
      <c r="N286" s="17">
        <f>IF(D286="","",_xlfn.WORKDAY.INTL(D286,TA_TRN,WEEKEND,HOL))</f>
        <v/>
      </c>
      <c r="O286" s="15">
        <f>IF(OR(N286="",M286&lt;&gt;""),"",IF(DATADATE&gt;N286,"OVERDUE",""))</f>
        <v/>
      </c>
      <c r="P286" s="15">
        <f>IF(OR(M286="",N286=""),"",IF(M286&lt;=N286,"On time","Late"))</f>
        <v/>
      </c>
      <c r="Q286" s="16" t="n"/>
      <c r="R286" s="16" t="n"/>
    </row>
    <row r="287">
      <c r="A287" s="15">
        <f>IF(C287="","",PROJ&amp;"-TRN-"&amp;B287&amp;"-"&amp;TEXT(C287,"0000"))</f>
        <v/>
      </c>
      <c r="B287" s="16" t="n"/>
      <c r="C287" s="16" t="n"/>
      <c r="D287" s="19" t="n"/>
      <c r="E287" s="16" t="n"/>
      <c r="F287" s="16" t="n"/>
      <c r="G287" s="16" t="n"/>
      <c r="H287" s="20" t="n"/>
      <c r="I287" s="16" t="n"/>
      <c r="J287" s="16" t="n"/>
      <c r="K287" s="16" t="n"/>
      <c r="L287" s="16" t="n"/>
      <c r="M287" s="19" t="n"/>
      <c r="N287" s="17">
        <f>IF(D287="","",_xlfn.WORKDAY.INTL(D287,TA_TRN,WEEKEND,HOL))</f>
        <v/>
      </c>
      <c r="O287" s="15">
        <f>IF(OR(N287="",M287&lt;&gt;""),"",IF(DATADATE&gt;N287,"OVERDUE",""))</f>
        <v/>
      </c>
      <c r="P287" s="15">
        <f>IF(OR(M287="",N287=""),"",IF(M287&lt;=N287,"On time","Late"))</f>
        <v/>
      </c>
      <c r="Q287" s="16" t="n"/>
      <c r="R287" s="16" t="n"/>
    </row>
    <row r="288">
      <c r="A288" s="15">
        <f>IF(C288="","",PROJ&amp;"-TRN-"&amp;B288&amp;"-"&amp;TEXT(C288,"0000"))</f>
        <v/>
      </c>
      <c r="B288" s="16" t="n"/>
      <c r="C288" s="16" t="n"/>
      <c r="D288" s="19" t="n"/>
      <c r="E288" s="16" t="n"/>
      <c r="F288" s="16" t="n"/>
      <c r="G288" s="16" t="n"/>
      <c r="H288" s="20" t="n"/>
      <c r="I288" s="16" t="n"/>
      <c r="J288" s="16" t="n"/>
      <c r="K288" s="16" t="n"/>
      <c r="L288" s="16" t="n"/>
      <c r="M288" s="19" t="n"/>
      <c r="N288" s="17">
        <f>IF(D288="","",_xlfn.WORKDAY.INTL(D288,TA_TRN,WEEKEND,HOL))</f>
        <v/>
      </c>
      <c r="O288" s="15">
        <f>IF(OR(N288="",M288&lt;&gt;""),"",IF(DATADATE&gt;N288,"OVERDUE",""))</f>
        <v/>
      </c>
      <c r="P288" s="15">
        <f>IF(OR(M288="",N288=""),"",IF(M288&lt;=N288,"On time","Late"))</f>
        <v/>
      </c>
      <c r="Q288" s="16" t="n"/>
      <c r="R288" s="16" t="n"/>
    </row>
    <row r="289">
      <c r="A289" s="15">
        <f>IF(C289="","",PROJ&amp;"-TRN-"&amp;B289&amp;"-"&amp;TEXT(C289,"0000"))</f>
        <v/>
      </c>
      <c r="B289" s="16" t="n"/>
      <c r="C289" s="16" t="n"/>
      <c r="D289" s="19" t="n"/>
      <c r="E289" s="16" t="n"/>
      <c r="F289" s="16" t="n"/>
      <c r="G289" s="16" t="n"/>
      <c r="H289" s="20" t="n"/>
      <c r="I289" s="16" t="n"/>
      <c r="J289" s="16" t="n"/>
      <c r="K289" s="16" t="n"/>
      <c r="L289" s="16" t="n"/>
      <c r="M289" s="19" t="n"/>
      <c r="N289" s="17">
        <f>IF(D289="","",_xlfn.WORKDAY.INTL(D289,TA_TRN,WEEKEND,HOL))</f>
        <v/>
      </c>
      <c r="O289" s="15">
        <f>IF(OR(N289="",M289&lt;&gt;""),"",IF(DATADATE&gt;N289,"OVERDUE",""))</f>
        <v/>
      </c>
      <c r="P289" s="15">
        <f>IF(OR(M289="",N289=""),"",IF(M289&lt;=N289,"On time","Late"))</f>
        <v/>
      </c>
      <c r="Q289" s="16" t="n"/>
      <c r="R289" s="16" t="n"/>
    </row>
    <row r="290">
      <c r="A290" s="15">
        <f>IF(C290="","",PROJ&amp;"-TRN-"&amp;B290&amp;"-"&amp;TEXT(C290,"0000"))</f>
        <v/>
      </c>
      <c r="B290" s="16" t="n"/>
      <c r="C290" s="16" t="n"/>
      <c r="D290" s="19" t="n"/>
      <c r="E290" s="16" t="n"/>
      <c r="F290" s="16" t="n"/>
      <c r="G290" s="16" t="n"/>
      <c r="H290" s="20" t="n"/>
      <c r="I290" s="16" t="n"/>
      <c r="J290" s="16" t="n"/>
      <c r="K290" s="16" t="n"/>
      <c r="L290" s="16" t="n"/>
      <c r="M290" s="19" t="n"/>
      <c r="N290" s="17">
        <f>IF(D290="","",_xlfn.WORKDAY.INTL(D290,TA_TRN,WEEKEND,HOL))</f>
        <v/>
      </c>
      <c r="O290" s="15">
        <f>IF(OR(N290="",M290&lt;&gt;""),"",IF(DATADATE&gt;N290,"OVERDUE",""))</f>
        <v/>
      </c>
      <c r="P290" s="15">
        <f>IF(OR(M290="",N290=""),"",IF(M290&lt;=N290,"On time","Late"))</f>
        <v/>
      </c>
      <c r="Q290" s="16" t="n"/>
      <c r="R290" s="16" t="n"/>
    </row>
    <row r="291">
      <c r="A291" s="15">
        <f>IF(C291="","",PROJ&amp;"-TRN-"&amp;B291&amp;"-"&amp;TEXT(C291,"0000"))</f>
        <v/>
      </c>
      <c r="B291" s="16" t="n"/>
      <c r="C291" s="16" t="n"/>
      <c r="D291" s="19" t="n"/>
      <c r="E291" s="16" t="n"/>
      <c r="F291" s="16" t="n"/>
      <c r="G291" s="16" t="n"/>
      <c r="H291" s="20" t="n"/>
      <c r="I291" s="16" t="n"/>
      <c r="J291" s="16" t="n"/>
      <c r="K291" s="16" t="n"/>
      <c r="L291" s="16" t="n"/>
      <c r="M291" s="19" t="n"/>
      <c r="N291" s="17">
        <f>IF(D291="","",_xlfn.WORKDAY.INTL(D291,TA_TRN,WEEKEND,HOL))</f>
        <v/>
      </c>
      <c r="O291" s="15">
        <f>IF(OR(N291="",M291&lt;&gt;""),"",IF(DATADATE&gt;N291,"OVERDUE",""))</f>
        <v/>
      </c>
      <c r="P291" s="15">
        <f>IF(OR(M291="",N291=""),"",IF(M291&lt;=N291,"On time","Late"))</f>
        <v/>
      </c>
      <c r="Q291" s="16" t="n"/>
      <c r="R291" s="16" t="n"/>
    </row>
    <row r="292">
      <c r="A292" s="15">
        <f>IF(C292="","",PROJ&amp;"-TRN-"&amp;B292&amp;"-"&amp;TEXT(C292,"0000"))</f>
        <v/>
      </c>
      <c r="B292" s="16" t="n"/>
      <c r="C292" s="16" t="n"/>
      <c r="D292" s="19" t="n"/>
      <c r="E292" s="16" t="n"/>
      <c r="F292" s="16" t="n"/>
      <c r="G292" s="16" t="n"/>
      <c r="H292" s="20" t="n"/>
      <c r="I292" s="16" t="n"/>
      <c r="J292" s="16" t="n"/>
      <c r="K292" s="16" t="n"/>
      <c r="L292" s="16" t="n"/>
      <c r="M292" s="19" t="n"/>
      <c r="N292" s="17">
        <f>IF(D292="","",_xlfn.WORKDAY.INTL(D292,TA_TRN,WEEKEND,HOL))</f>
        <v/>
      </c>
      <c r="O292" s="15">
        <f>IF(OR(N292="",M292&lt;&gt;""),"",IF(DATADATE&gt;N292,"OVERDUE",""))</f>
        <v/>
      </c>
      <c r="P292" s="15">
        <f>IF(OR(M292="",N292=""),"",IF(M292&lt;=N292,"On time","Late"))</f>
        <v/>
      </c>
      <c r="Q292" s="16" t="n"/>
      <c r="R292" s="16" t="n"/>
    </row>
    <row r="293">
      <c r="A293" s="15">
        <f>IF(C293="","",PROJ&amp;"-TRN-"&amp;B293&amp;"-"&amp;TEXT(C293,"0000"))</f>
        <v/>
      </c>
      <c r="B293" s="16" t="n"/>
      <c r="C293" s="16" t="n"/>
      <c r="D293" s="19" t="n"/>
      <c r="E293" s="16" t="n"/>
      <c r="F293" s="16" t="n"/>
      <c r="G293" s="16" t="n"/>
      <c r="H293" s="20" t="n"/>
      <c r="I293" s="16" t="n"/>
      <c r="J293" s="16" t="n"/>
      <c r="K293" s="16" t="n"/>
      <c r="L293" s="16" t="n"/>
      <c r="M293" s="19" t="n"/>
      <c r="N293" s="17">
        <f>IF(D293="","",_xlfn.WORKDAY.INTL(D293,TA_TRN,WEEKEND,HOL))</f>
        <v/>
      </c>
      <c r="O293" s="15">
        <f>IF(OR(N293="",M293&lt;&gt;""),"",IF(DATADATE&gt;N293,"OVERDUE",""))</f>
        <v/>
      </c>
      <c r="P293" s="15">
        <f>IF(OR(M293="",N293=""),"",IF(M293&lt;=N293,"On time","Late"))</f>
        <v/>
      </c>
      <c r="Q293" s="16" t="n"/>
      <c r="R293" s="16" t="n"/>
    </row>
    <row r="294">
      <c r="A294" s="15">
        <f>IF(C294="","",PROJ&amp;"-TRN-"&amp;B294&amp;"-"&amp;TEXT(C294,"0000"))</f>
        <v/>
      </c>
      <c r="B294" s="16" t="n"/>
      <c r="C294" s="16" t="n"/>
      <c r="D294" s="19" t="n"/>
      <c r="E294" s="16" t="n"/>
      <c r="F294" s="16" t="n"/>
      <c r="G294" s="16" t="n"/>
      <c r="H294" s="20" t="n"/>
      <c r="I294" s="16" t="n"/>
      <c r="J294" s="16" t="n"/>
      <c r="K294" s="16" t="n"/>
      <c r="L294" s="16" t="n"/>
      <c r="M294" s="19" t="n"/>
      <c r="N294" s="17">
        <f>IF(D294="","",_xlfn.WORKDAY.INTL(D294,TA_TRN,WEEKEND,HOL))</f>
        <v/>
      </c>
      <c r="O294" s="15">
        <f>IF(OR(N294="",M294&lt;&gt;""),"",IF(DATADATE&gt;N294,"OVERDUE",""))</f>
        <v/>
      </c>
      <c r="P294" s="15">
        <f>IF(OR(M294="",N294=""),"",IF(M294&lt;=N294,"On time","Late"))</f>
        <v/>
      </c>
      <c r="Q294" s="16" t="n"/>
      <c r="R294" s="16" t="n"/>
    </row>
    <row r="295">
      <c r="A295" s="15">
        <f>IF(C295="","",PROJ&amp;"-TRN-"&amp;B295&amp;"-"&amp;TEXT(C295,"0000"))</f>
        <v/>
      </c>
      <c r="B295" s="16" t="n"/>
      <c r="C295" s="16" t="n"/>
      <c r="D295" s="19" t="n"/>
      <c r="E295" s="16" t="n"/>
      <c r="F295" s="16" t="n"/>
      <c r="G295" s="16" t="n"/>
      <c r="H295" s="20" t="n"/>
      <c r="I295" s="16" t="n"/>
      <c r="J295" s="16" t="n"/>
      <c r="K295" s="16" t="n"/>
      <c r="L295" s="16" t="n"/>
      <c r="M295" s="19" t="n"/>
      <c r="N295" s="17">
        <f>IF(D295="","",_xlfn.WORKDAY.INTL(D295,TA_TRN,WEEKEND,HOL))</f>
        <v/>
      </c>
      <c r="O295" s="15">
        <f>IF(OR(N295="",M295&lt;&gt;""),"",IF(DATADATE&gt;N295,"OVERDUE",""))</f>
        <v/>
      </c>
      <c r="P295" s="15">
        <f>IF(OR(M295="",N295=""),"",IF(M295&lt;=N295,"On time","Late"))</f>
        <v/>
      </c>
      <c r="Q295" s="16" t="n"/>
      <c r="R295" s="16" t="n"/>
    </row>
    <row r="296">
      <c r="A296" s="15">
        <f>IF(C296="","",PROJ&amp;"-TRN-"&amp;B296&amp;"-"&amp;TEXT(C296,"0000"))</f>
        <v/>
      </c>
      <c r="B296" s="16" t="n"/>
      <c r="C296" s="16" t="n"/>
      <c r="D296" s="19" t="n"/>
      <c r="E296" s="16" t="n"/>
      <c r="F296" s="16" t="n"/>
      <c r="G296" s="16" t="n"/>
      <c r="H296" s="20" t="n"/>
      <c r="I296" s="16" t="n"/>
      <c r="J296" s="16" t="n"/>
      <c r="K296" s="16" t="n"/>
      <c r="L296" s="16" t="n"/>
      <c r="M296" s="19" t="n"/>
      <c r="N296" s="17">
        <f>IF(D296="","",_xlfn.WORKDAY.INTL(D296,TA_TRN,WEEKEND,HOL))</f>
        <v/>
      </c>
      <c r="O296" s="15">
        <f>IF(OR(N296="",M296&lt;&gt;""),"",IF(DATADATE&gt;N296,"OVERDUE",""))</f>
        <v/>
      </c>
      <c r="P296" s="15">
        <f>IF(OR(M296="",N296=""),"",IF(M296&lt;=N296,"On time","Late"))</f>
        <v/>
      </c>
      <c r="Q296" s="16" t="n"/>
      <c r="R296" s="16" t="n"/>
    </row>
    <row r="297">
      <c r="A297" s="15">
        <f>IF(C297="","",PROJ&amp;"-TRN-"&amp;B297&amp;"-"&amp;TEXT(C297,"0000"))</f>
        <v/>
      </c>
      <c r="B297" s="16" t="n"/>
      <c r="C297" s="16" t="n"/>
      <c r="D297" s="19" t="n"/>
      <c r="E297" s="16" t="n"/>
      <c r="F297" s="16" t="n"/>
      <c r="G297" s="16" t="n"/>
      <c r="H297" s="20" t="n"/>
      <c r="I297" s="16" t="n"/>
      <c r="J297" s="16" t="n"/>
      <c r="K297" s="16" t="n"/>
      <c r="L297" s="16" t="n"/>
      <c r="M297" s="19" t="n"/>
      <c r="N297" s="17">
        <f>IF(D297="","",_xlfn.WORKDAY.INTL(D297,TA_TRN,WEEKEND,HOL))</f>
        <v/>
      </c>
      <c r="O297" s="15">
        <f>IF(OR(N297="",M297&lt;&gt;""),"",IF(DATADATE&gt;N297,"OVERDUE",""))</f>
        <v/>
      </c>
      <c r="P297" s="15">
        <f>IF(OR(M297="",N297=""),"",IF(M297&lt;=N297,"On time","Late"))</f>
        <v/>
      </c>
      <c r="Q297" s="16" t="n"/>
      <c r="R297" s="16" t="n"/>
    </row>
    <row r="298">
      <c r="A298" s="15">
        <f>IF(C298="","",PROJ&amp;"-TRN-"&amp;B298&amp;"-"&amp;TEXT(C298,"0000"))</f>
        <v/>
      </c>
      <c r="B298" s="16" t="n"/>
      <c r="C298" s="16" t="n"/>
      <c r="D298" s="19" t="n"/>
      <c r="E298" s="16" t="n"/>
      <c r="F298" s="16" t="n"/>
      <c r="G298" s="16" t="n"/>
      <c r="H298" s="20" t="n"/>
      <c r="I298" s="16" t="n"/>
      <c r="J298" s="16" t="n"/>
      <c r="K298" s="16" t="n"/>
      <c r="L298" s="16" t="n"/>
      <c r="M298" s="19" t="n"/>
      <c r="N298" s="17">
        <f>IF(D298="","",_xlfn.WORKDAY.INTL(D298,TA_TRN,WEEKEND,HOL))</f>
        <v/>
      </c>
      <c r="O298" s="15">
        <f>IF(OR(N298="",M298&lt;&gt;""),"",IF(DATADATE&gt;N298,"OVERDUE",""))</f>
        <v/>
      </c>
      <c r="P298" s="15">
        <f>IF(OR(M298="",N298=""),"",IF(M298&lt;=N298,"On time","Late"))</f>
        <v/>
      </c>
      <c r="Q298" s="16" t="n"/>
      <c r="R298" s="16" t="n"/>
    </row>
    <row r="299">
      <c r="A299" s="15">
        <f>IF(C299="","",PROJ&amp;"-TRN-"&amp;B299&amp;"-"&amp;TEXT(C299,"0000"))</f>
        <v/>
      </c>
      <c r="B299" s="16" t="n"/>
      <c r="C299" s="16" t="n"/>
      <c r="D299" s="19" t="n"/>
      <c r="E299" s="16" t="n"/>
      <c r="F299" s="16" t="n"/>
      <c r="G299" s="16" t="n"/>
      <c r="H299" s="20" t="n"/>
      <c r="I299" s="16" t="n"/>
      <c r="J299" s="16" t="n"/>
      <c r="K299" s="16" t="n"/>
      <c r="L299" s="16" t="n"/>
      <c r="M299" s="19" t="n"/>
      <c r="N299" s="17">
        <f>IF(D299="","",_xlfn.WORKDAY.INTL(D299,TA_TRN,WEEKEND,HOL))</f>
        <v/>
      </c>
      <c r="O299" s="15">
        <f>IF(OR(N299="",M299&lt;&gt;""),"",IF(DATADATE&gt;N299,"OVERDUE",""))</f>
        <v/>
      </c>
      <c r="P299" s="15">
        <f>IF(OR(M299="",N299=""),"",IF(M299&lt;=N299,"On time","Late"))</f>
        <v/>
      </c>
      <c r="Q299" s="16" t="n"/>
      <c r="R299" s="16" t="n"/>
    </row>
    <row r="300">
      <c r="A300" s="15">
        <f>IF(C300="","",PROJ&amp;"-TRN-"&amp;B300&amp;"-"&amp;TEXT(C300,"0000"))</f>
        <v/>
      </c>
      <c r="B300" s="16" t="n"/>
      <c r="C300" s="16" t="n"/>
      <c r="D300" s="19" t="n"/>
      <c r="E300" s="16" t="n"/>
      <c r="F300" s="16" t="n"/>
      <c r="G300" s="16" t="n"/>
      <c r="H300" s="20" t="n"/>
      <c r="I300" s="16" t="n"/>
      <c r="J300" s="16" t="n"/>
      <c r="K300" s="16" t="n"/>
      <c r="L300" s="16" t="n"/>
      <c r="M300" s="19" t="n"/>
      <c r="N300" s="17">
        <f>IF(D300="","",_xlfn.WORKDAY.INTL(D300,TA_TRN,WEEKEND,HOL))</f>
        <v/>
      </c>
      <c r="O300" s="15">
        <f>IF(OR(N300="",M300&lt;&gt;""),"",IF(DATADATE&gt;N300,"OVERDUE",""))</f>
        <v/>
      </c>
      <c r="P300" s="15">
        <f>IF(OR(M300="",N300=""),"",IF(M300&lt;=N300,"On time","Late"))</f>
        <v/>
      </c>
      <c r="Q300" s="16" t="n"/>
      <c r="R300" s="16" t="n"/>
    </row>
    <row r="301">
      <c r="A301" s="15">
        <f>IF(C301="","",PROJ&amp;"-TRN-"&amp;B301&amp;"-"&amp;TEXT(C301,"0000"))</f>
        <v/>
      </c>
      <c r="B301" s="16" t="n"/>
      <c r="C301" s="16" t="n"/>
      <c r="D301" s="19" t="n"/>
      <c r="E301" s="16" t="n"/>
      <c r="F301" s="16" t="n"/>
      <c r="G301" s="16" t="n"/>
      <c r="H301" s="20" t="n"/>
      <c r="I301" s="16" t="n"/>
      <c r="J301" s="16" t="n"/>
      <c r="K301" s="16" t="n"/>
      <c r="L301" s="16" t="n"/>
      <c r="M301" s="19" t="n"/>
      <c r="N301" s="17">
        <f>IF(D301="","",_xlfn.WORKDAY.INTL(D301,TA_TRN,WEEKEND,HOL))</f>
        <v/>
      </c>
      <c r="O301" s="15">
        <f>IF(OR(N301="",M301&lt;&gt;""),"",IF(DATADATE&gt;N301,"OVERDUE",""))</f>
        <v/>
      </c>
      <c r="P301" s="15">
        <f>IF(OR(M301="",N301=""),"",IF(M301&lt;=N301,"On time","Late"))</f>
        <v/>
      </c>
      <c r="Q301" s="16" t="n"/>
      <c r="R301" s="16" t="n"/>
    </row>
    <row r="302">
      <c r="A302" s="15">
        <f>IF(C302="","",PROJ&amp;"-TRN-"&amp;B302&amp;"-"&amp;TEXT(C302,"0000"))</f>
        <v/>
      </c>
      <c r="B302" s="16" t="n"/>
      <c r="C302" s="16" t="n"/>
      <c r="D302" s="19" t="n"/>
      <c r="E302" s="16" t="n"/>
      <c r="F302" s="16" t="n"/>
      <c r="G302" s="16" t="n"/>
      <c r="H302" s="20" t="n"/>
      <c r="I302" s="16" t="n"/>
      <c r="J302" s="16" t="n"/>
      <c r="K302" s="16" t="n"/>
      <c r="L302" s="16" t="n"/>
      <c r="M302" s="19" t="n"/>
      <c r="N302" s="17">
        <f>IF(D302="","",_xlfn.WORKDAY.INTL(D302,TA_TRN,WEEKEND,HOL))</f>
        <v/>
      </c>
      <c r="O302" s="15">
        <f>IF(OR(N302="",M302&lt;&gt;""),"",IF(DATADATE&gt;N302,"OVERDUE",""))</f>
        <v/>
      </c>
      <c r="P302" s="15">
        <f>IF(OR(M302="",N302=""),"",IF(M302&lt;=N302,"On time","Late"))</f>
        <v/>
      </c>
      <c r="Q302" s="16" t="n"/>
      <c r="R302" s="16" t="n"/>
    </row>
    <row r="303">
      <c r="A303" s="15">
        <f>IF(C303="","",PROJ&amp;"-TRN-"&amp;B303&amp;"-"&amp;TEXT(C303,"0000"))</f>
        <v/>
      </c>
      <c r="B303" s="16" t="n"/>
      <c r="C303" s="16" t="n"/>
      <c r="D303" s="19" t="n"/>
      <c r="E303" s="16" t="n"/>
      <c r="F303" s="16" t="n"/>
      <c r="G303" s="16" t="n"/>
      <c r="H303" s="20" t="n"/>
      <c r="I303" s="16" t="n"/>
      <c r="J303" s="16" t="n"/>
      <c r="K303" s="16" t="n"/>
      <c r="L303" s="16" t="n"/>
      <c r="M303" s="19" t="n"/>
      <c r="N303" s="17">
        <f>IF(D303="","",_xlfn.WORKDAY.INTL(D303,TA_TRN,WEEKEND,HOL))</f>
        <v/>
      </c>
      <c r="O303" s="15">
        <f>IF(OR(N303="",M303&lt;&gt;""),"",IF(DATADATE&gt;N303,"OVERDUE",""))</f>
        <v/>
      </c>
      <c r="P303" s="15">
        <f>IF(OR(M303="",N303=""),"",IF(M303&lt;=N303,"On time","Late"))</f>
        <v/>
      </c>
      <c r="Q303" s="16" t="n"/>
      <c r="R303" s="16" t="n"/>
    </row>
    <row r="304">
      <c r="A304" s="15">
        <f>IF(C304="","",PROJ&amp;"-TRN-"&amp;B304&amp;"-"&amp;TEXT(C304,"0000"))</f>
        <v/>
      </c>
      <c r="B304" s="16" t="n"/>
      <c r="C304" s="16" t="n"/>
      <c r="D304" s="19" t="n"/>
      <c r="E304" s="16" t="n"/>
      <c r="F304" s="16" t="n"/>
      <c r="G304" s="16" t="n"/>
      <c r="H304" s="20" t="n"/>
      <c r="I304" s="16" t="n"/>
      <c r="J304" s="16" t="n"/>
      <c r="K304" s="16" t="n"/>
      <c r="L304" s="16" t="n"/>
      <c r="M304" s="19" t="n"/>
      <c r="N304" s="17">
        <f>IF(D304="","",_xlfn.WORKDAY.INTL(D304,TA_TRN,WEEKEND,HOL))</f>
        <v/>
      </c>
      <c r="O304" s="15">
        <f>IF(OR(N304="",M304&lt;&gt;""),"",IF(DATADATE&gt;N304,"OVERDUE",""))</f>
        <v/>
      </c>
      <c r="P304" s="15">
        <f>IF(OR(M304="",N304=""),"",IF(M304&lt;=N304,"On time","Late"))</f>
        <v/>
      </c>
      <c r="Q304" s="16" t="n"/>
      <c r="R304" s="16" t="n"/>
    </row>
    <row r="305">
      <c r="A305" s="15">
        <f>IF(C305="","",PROJ&amp;"-TRN-"&amp;B305&amp;"-"&amp;TEXT(C305,"0000"))</f>
        <v/>
      </c>
      <c r="B305" s="16" t="n"/>
      <c r="C305" s="16" t="n"/>
      <c r="D305" s="19" t="n"/>
      <c r="E305" s="16" t="n"/>
      <c r="F305" s="16" t="n"/>
      <c r="G305" s="16" t="n"/>
      <c r="H305" s="20" t="n"/>
      <c r="I305" s="16" t="n"/>
      <c r="J305" s="16" t="n"/>
      <c r="K305" s="16" t="n"/>
      <c r="L305" s="16" t="n"/>
      <c r="M305" s="19" t="n"/>
      <c r="N305" s="17">
        <f>IF(D305="","",_xlfn.WORKDAY.INTL(D305,TA_TRN,WEEKEND,HOL))</f>
        <v/>
      </c>
      <c r="O305" s="15">
        <f>IF(OR(N305="",M305&lt;&gt;""),"",IF(DATADATE&gt;N305,"OVERDUE",""))</f>
        <v/>
      </c>
      <c r="P305" s="15">
        <f>IF(OR(M305="",N305=""),"",IF(M305&lt;=N305,"On time","Late"))</f>
        <v/>
      </c>
      <c r="Q305" s="16" t="n"/>
      <c r="R305" s="16" t="n"/>
    </row>
    <row r="306">
      <c r="A306" s="15">
        <f>IF(C306="","",PROJ&amp;"-TRN-"&amp;B306&amp;"-"&amp;TEXT(C306,"0000"))</f>
        <v/>
      </c>
      <c r="B306" s="16" t="n"/>
      <c r="C306" s="16" t="n"/>
      <c r="D306" s="19" t="n"/>
      <c r="E306" s="16" t="n"/>
      <c r="F306" s="16" t="n"/>
      <c r="G306" s="16" t="n"/>
      <c r="H306" s="20" t="n"/>
      <c r="I306" s="16" t="n"/>
      <c r="J306" s="16" t="n"/>
      <c r="K306" s="16" t="n"/>
      <c r="L306" s="16" t="n"/>
      <c r="M306" s="19" t="n"/>
      <c r="N306" s="17">
        <f>IF(D306="","",_xlfn.WORKDAY.INTL(D306,TA_TRN,WEEKEND,HOL))</f>
        <v/>
      </c>
      <c r="O306" s="15">
        <f>IF(OR(N306="",M306&lt;&gt;""),"",IF(DATADATE&gt;N306,"OVERDUE",""))</f>
        <v/>
      </c>
      <c r="P306" s="15">
        <f>IF(OR(M306="",N306=""),"",IF(M306&lt;=N306,"On time","Late"))</f>
        <v/>
      </c>
      <c r="Q306" s="16" t="n"/>
      <c r="R306" s="16" t="n"/>
    </row>
    <row r="307">
      <c r="A307" s="15">
        <f>IF(C307="","",PROJ&amp;"-TRN-"&amp;B307&amp;"-"&amp;TEXT(C307,"0000"))</f>
        <v/>
      </c>
      <c r="B307" s="16" t="n"/>
      <c r="C307" s="16" t="n"/>
      <c r="D307" s="19" t="n"/>
      <c r="E307" s="16" t="n"/>
      <c r="F307" s="16" t="n"/>
      <c r="G307" s="16" t="n"/>
      <c r="H307" s="20" t="n"/>
      <c r="I307" s="16" t="n"/>
      <c r="J307" s="16" t="n"/>
      <c r="K307" s="16" t="n"/>
      <c r="L307" s="16" t="n"/>
      <c r="M307" s="19" t="n"/>
      <c r="N307" s="17">
        <f>IF(D307="","",_xlfn.WORKDAY.INTL(D307,TA_TRN,WEEKEND,HOL))</f>
        <v/>
      </c>
      <c r="O307" s="15">
        <f>IF(OR(N307="",M307&lt;&gt;""),"",IF(DATADATE&gt;N307,"OVERDUE",""))</f>
        <v/>
      </c>
      <c r="P307" s="15">
        <f>IF(OR(M307="",N307=""),"",IF(M307&lt;=N307,"On time","Late"))</f>
        <v/>
      </c>
      <c r="Q307" s="16" t="n"/>
      <c r="R307" s="16" t="n"/>
    </row>
    <row r="308">
      <c r="A308" s="15">
        <f>IF(C308="","",PROJ&amp;"-TRN-"&amp;B308&amp;"-"&amp;TEXT(C308,"0000"))</f>
        <v/>
      </c>
      <c r="B308" s="16" t="n"/>
      <c r="C308" s="16" t="n"/>
      <c r="D308" s="19" t="n"/>
      <c r="E308" s="16" t="n"/>
      <c r="F308" s="16" t="n"/>
      <c r="G308" s="16" t="n"/>
      <c r="H308" s="20" t="n"/>
      <c r="I308" s="16" t="n"/>
      <c r="J308" s="16" t="n"/>
      <c r="K308" s="16" t="n"/>
      <c r="L308" s="16" t="n"/>
      <c r="M308" s="19" t="n"/>
      <c r="N308" s="17">
        <f>IF(D308="","",_xlfn.WORKDAY.INTL(D308,TA_TRN,WEEKEND,HOL))</f>
        <v/>
      </c>
      <c r="O308" s="15">
        <f>IF(OR(N308="",M308&lt;&gt;""),"",IF(DATADATE&gt;N308,"OVERDUE",""))</f>
        <v/>
      </c>
      <c r="P308" s="15">
        <f>IF(OR(M308="",N308=""),"",IF(M308&lt;=N308,"On time","Late"))</f>
        <v/>
      </c>
      <c r="Q308" s="16" t="n"/>
      <c r="R308" s="16" t="n"/>
    </row>
    <row r="309">
      <c r="A309" s="15">
        <f>IF(C309="","",PROJ&amp;"-TRN-"&amp;B309&amp;"-"&amp;TEXT(C309,"0000"))</f>
        <v/>
      </c>
      <c r="B309" s="16" t="n"/>
      <c r="C309" s="16" t="n"/>
      <c r="D309" s="19" t="n"/>
      <c r="E309" s="16" t="n"/>
      <c r="F309" s="16" t="n"/>
      <c r="G309" s="16" t="n"/>
      <c r="H309" s="20" t="n"/>
      <c r="I309" s="16" t="n"/>
      <c r="J309" s="16" t="n"/>
      <c r="K309" s="16" t="n"/>
      <c r="L309" s="16" t="n"/>
      <c r="M309" s="19" t="n"/>
      <c r="N309" s="17">
        <f>IF(D309="","",_xlfn.WORKDAY.INTL(D309,TA_TRN,WEEKEND,HOL))</f>
        <v/>
      </c>
      <c r="O309" s="15">
        <f>IF(OR(N309="",M309&lt;&gt;""),"",IF(DATADATE&gt;N309,"OVERDUE",""))</f>
        <v/>
      </c>
      <c r="P309" s="15">
        <f>IF(OR(M309="",N309=""),"",IF(M309&lt;=N309,"On time","Late"))</f>
        <v/>
      </c>
      <c r="Q309" s="16" t="n"/>
      <c r="R309" s="16" t="n"/>
    </row>
    <row r="310">
      <c r="A310" s="15">
        <f>IF(C310="","",PROJ&amp;"-TRN-"&amp;B310&amp;"-"&amp;TEXT(C310,"0000"))</f>
        <v/>
      </c>
      <c r="B310" s="16" t="n"/>
      <c r="C310" s="16" t="n"/>
      <c r="D310" s="19" t="n"/>
      <c r="E310" s="16" t="n"/>
      <c r="F310" s="16" t="n"/>
      <c r="G310" s="16" t="n"/>
      <c r="H310" s="20" t="n"/>
      <c r="I310" s="16" t="n"/>
      <c r="J310" s="16" t="n"/>
      <c r="K310" s="16" t="n"/>
      <c r="L310" s="16" t="n"/>
      <c r="M310" s="19" t="n"/>
      <c r="N310" s="17">
        <f>IF(D310="","",_xlfn.WORKDAY.INTL(D310,TA_TRN,WEEKEND,HOL))</f>
        <v/>
      </c>
      <c r="O310" s="15">
        <f>IF(OR(N310="",M310&lt;&gt;""),"",IF(DATADATE&gt;N310,"OVERDUE",""))</f>
        <v/>
      </c>
      <c r="P310" s="15">
        <f>IF(OR(M310="",N310=""),"",IF(M310&lt;=N310,"On time","Late"))</f>
        <v/>
      </c>
      <c r="Q310" s="16" t="n"/>
      <c r="R310" s="16" t="n"/>
    </row>
    <row r="311">
      <c r="A311" s="15">
        <f>IF(C311="","",PROJ&amp;"-TRN-"&amp;B311&amp;"-"&amp;TEXT(C311,"0000"))</f>
        <v/>
      </c>
      <c r="B311" s="16" t="n"/>
      <c r="C311" s="16" t="n"/>
      <c r="D311" s="19" t="n"/>
      <c r="E311" s="16" t="n"/>
      <c r="F311" s="16" t="n"/>
      <c r="G311" s="16" t="n"/>
      <c r="H311" s="20" t="n"/>
      <c r="I311" s="16" t="n"/>
      <c r="J311" s="16" t="n"/>
      <c r="K311" s="16" t="n"/>
      <c r="L311" s="16" t="n"/>
      <c r="M311" s="19" t="n"/>
      <c r="N311" s="17">
        <f>IF(D311="","",_xlfn.WORKDAY.INTL(D311,TA_TRN,WEEKEND,HOL))</f>
        <v/>
      </c>
      <c r="O311" s="15">
        <f>IF(OR(N311="",M311&lt;&gt;""),"",IF(DATADATE&gt;N311,"OVERDUE",""))</f>
        <v/>
      </c>
      <c r="P311" s="15">
        <f>IF(OR(M311="",N311=""),"",IF(M311&lt;=N311,"On time","Late"))</f>
        <v/>
      </c>
      <c r="Q311" s="16" t="n"/>
      <c r="R311" s="16" t="n"/>
    </row>
    <row r="312">
      <c r="A312" s="15">
        <f>IF(C312="","",PROJ&amp;"-TRN-"&amp;B312&amp;"-"&amp;TEXT(C312,"0000"))</f>
        <v/>
      </c>
      <c r="B312" s="16" t="n"/>
      <c r="C312" s="16" t="n"/>
      <c r="D312" s="19" t="n"/>
      <c r="E312" s="16" t="n"/>
      <c r="F312" s="16" t="n"/>
      <c r="G312" s="16" t="n"/>
      <c r="H312" s="20" t="n"/>
      <c r="I312" s="16" t="n"/>
      <c r="J312" s="16" t="n"/>
      <c r="K312" s="16" t="n"/>
      <c r="L312" s="16" t="n"/>
      <c r="M312" s="19" t="n"/>
      <c r="N312" s="17">
        <f>IF(D312="","",_xlfn.WORKDAY.INTL(D312,TA_TRN,WEEKEND,HOL))</f>
        <v/>
      </c>
      <c r="O312" s="15">
        <f>IF(OR(N312="",M312&lt;&gt;""),"",IF(DATADATE&gt;N312,"OVERDUE",""))</f>
        <v/>
      </c>
      <c r="P312" s="15">
        <f>IF(OR(M312="",N312=""),"",IF(M312&lt;=N312,"On time","Late"))</f>
        <v/>
      </c>
      <c r="Q312" s="16" t="n"/>
      <c r="R312" s="16" t="n"/>
    </row>
    <row r="313">
      <c r="A313" s="15">
        <f>IF(C313="","",PROJ&amp;"-TRN-"&amp;B313&amp;"-"&amp;TEXT(C313,"0000"))</f>
        <v/>
      </c>
      <c r="B313" s="16" t="n"/>
      <c r="C313" s="16" t="n"/>
      <c r="D313" s="19" t="n"/>
      <c r="E313" s="16" t="n"/>
      <c r="F313" s="16" t="n"/>
      <c r="G313" s="16" t="n"/>
      <c r="H313" s="20" t="n"/>
      <c r="I313" s="16" t="n"/>
      <c r="J313" s="16" t="n"/>
      <c r="K313" s="16" t="n"/>
      <c r="L313" s="16" t="n"/>
      <c r="M313" s="19" t="n"/>
      <c r="N313" s="17">
        <f>IF(D313="","",_xlfn.WORKDAY.INTL(D313,TA_TRN,WEEKEND,HOL))</f>
        <v/>
      </c>
      <c r="O313" s="15">
        <f>IF(OR(N313="",M313&lt;&gt;""),"",IF(DATADATE&gt;N313,"OVERDUE",""))</f>
        <v/>
      </c>
      <c r="P313" s="15">
        <f>IF(OR(M313="",N313=""),"",IF(M313&lt;=N313,"On time","Late"))</f>
        <v/>
      </c>
      <c r="Q313" s="16" t="n"/>
      <c r="R313" s="16" t="n"/>
    </row>
    <row r="314">
      <c r="A314" s="15">
        <f>IF(C314="","",PROJ&amp;"-TRN-"&amp;B314&amp;"-"&amp;TEXT(C314,"0000"))</f>
        <v/>
      </c>
      <c r="B314" s="16" t="n"/>
      <c r="C314" s="16" t="n"/>
      <c r="D314" s="19" t="n"/>
      <c r="E314" s="16" t="n"/>
      <c r="F314" s="16" t="n"/>
      <c r="G314" s="16" t="n"/>
      <c r="H314" s="20" t="n"/>
      <c r="I314" s="16" t="n"/>
      <c r="J314" s="16" t="n"/>
      <c r="K314" s="16" t="n"/>
      <c r="L314" s="16" t="n"/>
      <c r="M314" s="19" t="n"/>
      <c r="N314" s="17">
        <f>IF(D314="","",_xlfn.WORKDAY.INTL(D314,TA_TRN,WEEKEND,HOL))</f>
        <v/>
      </c>
      <c r="O314" s="15">
        <f>IF(OR(N314="",M314&lt;&gt;""),"",IF(DATADATE&gt;N314,"OVERDUE",""))</f>
        <v/>
      </c>
      <c r="P314" s="15">
        <f>IF(OR(M314="",N314=""),"",IF(M314&lt;=N314,"On time","Late"))</f>
        <v/>
      </c>
      <c r="Q314" s="16" t="n"/>
      <c r="R314" s="16" t="n"/>
    </row>
    <row r="315">
      <c r="A315" s="15">
        <f>IF(C315="","",PROJ&amp;"-TRN-"&amp;B315&amp;"-"&amp;TEXT(C315,"0000"))</f>
        <v/>
      </c>
      <c r="B315" s="16" t="n"/>
      <c r="C315" s="16" t="n"/>
      <c r="D315" s="19" t="n"/>
      <c r="E315" s="16" t="n"/>
      <c r="F315" s="16" t="n"/>
      <c r="G315" s="16" t="n"/>
      <c r="H315" s="20" t="n"/>
      <c r="I315" s="16" t="n"/>
      <c r="J315" s="16" t="n"/>
      <c r="K315" s="16" t="n"/>
      <c r="L315" s="16" t="n"/>
      <c r="M315" s="19" t="n"/>
      <c r="N315" s="17">
        <f>IF(D315="","",_xlfn.WORKDAY.INTL(D315,TA_TRN,WEEKEND,HOL))</f>
        <v/>
      </c>
      <c r="O315" s="15">
        <f>IF(OR(N315="",M315&lt;&gt;""),"",IF(DATADATE&gt;N315,"OVERDUE",""))</f>
        <v/>
      </c>
      <c r="P315" s="15">
        <f>IF(OR(M315="",N315=""),"",IF(M315&lt;=N315,"On time","Late"))</f>
        <v/>
      </c>
      <c r="Q315" s="16" t="n"/>
      <c r="R315" s="16" t="n"/>
    </row>
    <row r="316">
      <c r="A316" s="15">
        <f>IF(C316="","",PROJ&amp;"-TRN-"&amp;B316&amp;"-"&amp;TEXT(C316,"0000"))</f>
        <v/>
      </c>
      <c r="B316" s="16" t="n"/>
      <c r="C316" s="16" t="n"/>
      <c r="D316" s="19" t="n"/>
      <c r="E316" s="16" t="n"/>
      <c r="F316" s="16" t="n"/>
      <c r="G316" s="16" t="n"/>
      <c r="H316" s="20" t="n"/>
      <c r="I316" s="16" t="n"/>
      <c r="J316" s="16" t="n"/>
      <c r="K316" s="16" t="n"/>
      <c r="L316" s="16" t="n"/>
      <c r="M316" s="19" t="n"/>
      <c r="N316" s="17">
        <f>IF(D316="","",_xlfn.WORKDAY.INTL(D316,TA_TRN,WEEKEND,HOL))</f>
        <v/>
      </c>
      <c r="O316" s="15">
        <f>IF(OR(N316="",M316&lt;&gt;""),"",IF(DATADATE&gt;N316,"OVERDUE",""))</f>
        <v/>
      </c>
      <c r="P316" s="15">
        <f>IF(OR(M316="",N316=""),"",IF(M316&lt;=N316,"On time","Late"))</f>
        <v/>
      </c>
      <c r="Q316" s="16" t="n"/>
      <c r="R316" s="16" t="n"/>
    </row>
    <row r="317">
      <c r="A317" s="15">
        <f>IF(C317="","",PROJ&amp;"-TRN-"&amp;B317&amp;"-"&amp;TEXT(C317,"0000"))</f>
        <v/>
      </c>
      <c r="B317" s="16" t="n"/>
      <c r="C317" s="16" t="n"/>
      <c r="D317" s="19" t="n"/>
      <c r="E317" s="16" t="n"/>
      <c r="F317" s="16" t="n"/>
      <c r="G317" s="16" t="n"/>
      <c r="H317" s="20" t="n"/>
      <c r="I317" s="16" t="n"/>
      <c r="J317" s="16" t="n"/>
      <c r="K317" s="16" t="n"/>
      <c r="L317" s="16" t="n"/>
      <c r="M317" s="19" t="n"/>
      <c r="N317" s="17">
        <f>IF(D317="","",_xlfn.WORKDAY.INTL(D317,TA_TRN,WEEKEND,HOL))</f>
        <v/>
      </c>
      <c r="O317" s="15">
        <f>IF(OR(N317="",M317&lt;&gt;""),"",IF(DATADATE&gt;N317,"OVERDUE",""))</f>
        <v/>
      </c>
      <c r="P317" s="15">
        <f>IF(OR(M317="",N317=""),"",IF(M317&lt;=N317,"On time","Late"))</f>
        <v/>
      </c>
      <c r="Q317" s="16" t="n"/>
      <c r="R317" s="16" t="n"/>
    </row>
    <row r="318">
      <c r="A318" s="15">
        <f>IF(C318="","",PROJ&amp;"-TRN-"&amp;B318&amp;"-"&amp;TEXT(C318,"0000"))</f>
        <v/>
      </c>
      <c r="B318" s="16" t="n"/>
      <c r="C318" s="16" t="n"/>
      <c r="D318" s="19" t="n"/>
      <c r="E318" s="16" t="n"/>
      <c r="F318" s="16" t="n"/>
      <c r="G318" s="16" t="n"/>
      <c r="H318" s="20" t="n"/>
      <c r="I318" s="16" t="n"/>
      <c r="J318" s="16" t="n"/>
      <c r="K318" s="16" t="n"/>
      <c r="L318" s="16" t="n"/>
      <c r="M318" s="19" t="n"/>
      <c r="N318" s="17">
        <f>IF(D318="","",_xlfn.WORKDAY.INTL(D318,TA_TRN,WEEKEND,HOL))</f>
        <v/>
      </c>
      <c r="O318" s="15">
        <f>IF(OR(N318="",M318&lt;&gt;""),"",IF(DATADATE&gt;N318,"OVERDUE",""))</f>
        <v/>
      </c>
      <c r="P318" s="15">
        <f>IF(OR(M318="",N318=""),"",IF(M318&lt;=N318,"On time","Late"))</f>
        <v/>
      </c>
      <c r="Q318" s="16" t="n"/>
      <c r="R318" s="16" t="n"/>
    </row>
    <row r="319">
      <c r="A319" s="15">
        <f>IF(C319="","",PROJ&amp;"-TRN-"&amp;B319&amp;"-"&amp;TEXT(C319,"0000"))</f>
        <v/>
      </c>
      <c r="B319" s="16" t="n"/>
      <c r="C319" s="16" t="n"/>
      <c r="D319" s="19" t="n"/>
      <c r="E319" s="16" t="n"/>
      <c r="F319" s="16" t="n"/>
      <c r="G319" s="16" t="n"/>
      <c r="H319" s="20" t="n"/>
      <c r="I319" s="16" t="n"/>
      <c r="J319" s="16" t="n"/>
      <c r="K319" s="16" t="n"/>
      <c r="L319" s="16" t="n"/>
      <c r="M319" s="19" t="n"/>
      <c r="N319" s="17">
        <f>IF(D319="","",_xlfn.WORKDAY.INTL(D319,TA_TRN,WEEKEND,HOL))</f>
        <v/>
      </c>
      <c r="O319" s="15">
        <f>IF(OR(N319="",M319&lt;&gt;""),"",IF(DATADATE&gt;N319,"OVERDUE",""))</f>
        <v/>
      </c>
      <c r="P319" s="15">
        <f>IF(OR(M319="",N319=""),"",IF(M319&lt;=N319,"On time","Late"))</f>
        <v/>
      </c>
      <c r="Q319" s="16" t="n"/>
      <c r="R319" s="16" t="n"/>
    </row>
    <row r="320">
      <c r="A320" s="15">
        <f>IF(C320="","",PROJ&amp;"-TRN-"&amp;B320&amp;"-"&amp;TEXT(C320,"0000"))</f>
        <v/>
      </c>
      <c r="B320" s="16" t="n"/>
      <c r="C320" s="16" t="n"/>
      <c r="D320" s="19" t="n"/>
      <c r="E320" s="16" t="n"/>
      <c r="F320" s="16" t="n"/>
      <c r="G320" s="16" t="n"/>
      <c r="H320" s="20" t="n"/>
      <c r="I320" s="16" t="n"/>
      <c r="J320" s="16" t="n"/>
      <c r="K320" s="16" t="n"/>
      <c r="L320" s="16" t="n"/>
      <c r="M320" s="19" t="n"/>
      <c r="N320" s="17">
        <f>IF(D320="","",_xlfn.WORKDAY.INTL(D320,TA_TRN,WEEKEND,HOL))</f>
        <v/>
      </c>
      <c r="O320" s="15">
        <f>IF(OR(N320="",M320&lt;&gt;""),"",IF(DATADATE&gt;N320,"OVERDUE",""))</f>
        <v/>
      </c>
      <c r="P320" s="15">
        <f>IF(OR(M320="",N320=""),"",IF(M320&lt;=N320,"On time","Late"))</f>
        <v/>
      </c>
      <c r="Q320" s="16" t="n"/>
      <c r="R320" s="16" t="n"/>
    </row>
    <row r="321">
      <c r="A321" s="15">
        <f>IF(C321="","",PROJ&amp;"-TRN-"&amp;B321&amp;"-"&amp;TEXT(C321,"0000"))</f>
        <v/>
      </c>
      <c r="B321" s="16" t="n"/>
      <c r="C321" s="16" t="n"/>
      <c r="D321" s="19" t="n"/>
      <c r="E321" s="16" t="n"/>
      <c r="F321" s="16" t="n"/>
      <c r="G321" s="16" t="n"/>
      <c r="H321" s="20" t="n"/>
      <c r="I321" s="16" t="n"/>
      <c r="J321" s="16" t="n"/>
      <c r="K321" s="16" t="n"/>
      <c r="L321" s="16" t="n"/>
      <c r="M321" s="19" t="n"/>
      <c r="N321" s="17">
        <f>IF(D321="","",_xlfn.WORKDAY.INTL(D321,TA_TRN,WEEKEND,HOL))</f>
        <v/>
      </c>
      <c r="O321" s="15">
        <f>IF(OR(N321="",M321&lt;&gt;""),"",IF(DATADATE&gt;N321,"OVERDUE",""))</f>
        <v/>
      </c>
      <c r="P321" s="15">
        <f>IF(OR(M321="",N321=""),"",IF(M321&lt;=N321,"On time","Late"))</f>
        <v/>
      </c>
      <c r="Q321" s="16" t="n"/>
      <c r="R321" s="16" t="n"/>
    </row>
    <row r="322">
      <c r="A322" s="15">
        <f>IF(C322="","",PROJ&amp;"-TRN-"&amp;B322&amp;"-"&amp;TEXT(C322,"0000"))</f>
        <v/>
      </c>
      <c r="B322" s="16" t="n"/>
      <c r="C322" s="16" t="n"/>
      <c r="D322" s="19" t="n"/>
      <c r="E322" s="16" t="n"/>
      <c r="F322" s="16" t="n"/>
      <c r="G322" s="16" t="n"/>
      <c r="H322" s="20" t="n"/>
      <c r="I322" s="16" t="n"/>
      <c r="J322" s="16" t="n"/>
      <c r="K322" s="16" t="n"/>
      <c r="L322" s="16" t="n"/>
      <c r="M322" s="19" t="n"/>
      <c r="N322" s="17">
        <f>IF(D322="","",_xlfn.WORKDAY.INTL(D322,TA_TRN,WEEKEND,HOL))</f>
        <v/>
      </c>
      <c r="O322" s="15">
        <f>IF(OR(N322="",M322&lt;&gt;""),"",IF(DATADATE&gt;N322,"OVERDUE",""))</f>
        <v/>
      </c>
      <c r="P322" s="15">
        <f>IF(OR(M322="",N322=""),"",IF(M322&lt;=N322,"On time","Late"))</f>
        <v/>
      </c>
      <c r="Q322" s="16" t="n"/>
      <c r="R322" s="16" t="n"/>
    </row>
    <row r="323">
      <c r="A323" s="15">
        <f>IF(C323="","",PROJ&amp;"-TRN-"&amp;B323&amp;"-"&amp;TEXT(C323,"0000"))</f>
        <v/>
      </c>
      <c r="B323" s="16" t="n"/>
      <c r="C323" s="16" t="n"/>
      <c r="D323" s="19" t="n"/>
      <c r="E323" s="16" t="n"/>
      <c r="F323" s="16" t="n"/>
      <c r="G323" s="16" t="n"/>
      <c r="H323" s="20" t="n"/>
      <c r="I323" s="16" t="n"/>
      <c r="J323" s="16" t="n"/>
      <c r="K323" s="16" t="n"/>
      <c r="L323" s="16" t="n"/>
      <c r="M323" s="19" t="n"/>
      <c r="N323" s="17">
        <f>IF(D323="","",_xlfn.WORKDAY.INTL(D323,TA_TRN,WEEKEND,HOL))</f>
        <v/>
      </c>
      <c r="O323" s="15">
        <f>IF(OR(N323="",M323&lt;&gt;""),"",IF(DATADATE&gt;N323,"OVERDUE",""))</f>
        <v/>
      </c>
      <c r="P323" s="15">
        <f>IF(OR(M323="",N323=""),"",IF(M323&lt;=N323,"On time","Late"))</f>
        <v/>
      </c>
      <c r="Q323" s="16" t="n"/>
      <c r="R323" s="16" t="n"/>
    </row>
    <row r="324">
      <c r="A324" s="15">
        <f>IF(C324="","",PROJ&amp;"-TRN-"&amp;B324&amp;"-"&amp;TEXT(C324,"0000"))</f>
        <v/>
      </c>
      <c r="B324" s="16" t="n"/>
      <c r="C324" s="16" t="n"/>
      <c r="D324" s="19" t="n"/>
      <c r="E324" s="16" t="n"/>
      <c r="F324" s="16" t="n"/>
      <c r="G324" s="16" t="n"/>
      <c r="H324" s="20" t="n"/>
      <c r="I324" s="16" t="n"/>
      <c r="J324" s="16" t="n"/>
      <c r="K324" s="16" t="n"/>
      <c r="L324" s="16" t="n"/>
      <c r="M324" s="19" t="n"/>
      <c r="N324" s="17">
        <f>IF(D324="","",_xlfn.WORKDAY.INTL(D324,TA_TRN,WEEKEND,HOL))</f>
        <v/>
      </c>
      <c r="O324" s="15">
        <f>IF(OR(N324="",M324&lt;&gt;""),"",IF(DATADATE&gt;N324,"OVERDUE",""))</f>
        <v/>
      </c>
      <c r="P324" s="15">
        <f>IF(OR(M324="",N324=""),"",IF(M324&lt;=N324,"On time","Late"))</f>
        <v/>
      </c>
      <c r="Q324" s="16" t="n"/>
      <c r="R324" s="16" t="n"/>
    </row>
    <row r="325">
      <c r="A325" s="15">
        <f>IF(C325="","",PROJ&amp;"-TRN-"&amp;B325&amp;"-"&amp;TEXT(C325,"0000"))</f>
        <v/>
      </c>
      <c r="B325" s="16" t="n"/>
      <c r="C325" s="16" t="n"/>
      <c r="D325" s="19" t="n"/>
      <c r="E325" s="16" t="n"/>
      <c r="F325" s="16" t="n"/>
      <c r="G325" s="16" t="n"/>
      <c r="H325" s="20" t="n"/>
      <c r="I325" s="16" t="n"/>
      <c r="J325" s="16" t="n"/>
      <c r="K325" s="16" t="n"/>
      <c r="L325" s="16" t="n"/>
      <c r="M325" s="19" t="n"/>
      <c r="N325" s="17">
        <f>IF(D325="","",_xlfn.WORKDAY.INTL(D325,TA_TRN,WEEKEND,HOL))</f>
        <v/>
      </c>
      <c r="O325" s="15">
        <f>IF(OR(N325="",M325&lt;&gt;""),"",IF(DATADATE&gt;N325,"OVERDUE",""))</f>
        <v/>
      </c>
      <c r="P325" s="15">
        <f>IF(OR(M325="",N325=""),"",IF(M325&lt;=N325,"On time","Late"))</f>
        <v/>
      </c>
      <c r="Q325" s="16" t="n"/>
      <c r="R325" s="16" t="n"/>
    </row>
    <row r="326">
      <c r="A326" s="15">
        <f>IF(C326="","",PROJ&amp;"-TRN-"&amp;B326&amp;"-"&amp;TEXT(C326,"0000"))</f>
        <v/>
      </c>
      <c r="B326" s="16" t="n"/>
      <c r="C326" s="16" t="n"/>
      <c r="D326" s="19" t="n"/>
      <c r="E326" s="16" t="n"/>
      <c r="F326" s="16" t="n"/>
      <c r="G326" s="16" t="n"/>
      <c r="H326" s="20" t="n"/>
      <c r="I326" s="16" t="n"/>
      <c r="J326" s="16" t="n"/>
      <c r="K326" s="16" t="n"/>
      <c r="L326" s="16" t="n"/>
      <c r="M326" s="19" t="n"/>
      <c r="N326" s="17">
        <f>IF(D326="","",_xlfn.WORKDAY.INTL(D326,TA_TRN,WEEKEND,HOL))</f>
        <v/>
      </c>
      <c r="O326" s="15">
        <f>IF(OR(N326="",M326&lt;&gt;""),"",IF(DATADATE&gt;N326,"OVERDUE",""))</f>
        <v/>
      </c>
      <c r="P326" s="15">
        <f>IF(OR(M326="",N326=""),"",IF(M326&lt;=N326,"On time","Late"))</f>
        <v/>
      </c>
      <c r="Q326" s="16" t="n"/>
      <c r="R326" s="16" t="n"/>
    </row>
    <row r="327">
      <c r="A327" s="15">
        <f>IF(C327="","",PROJ&amp;"-TRN-"&amp;B327&amp;"-"&amp;TEXT(C327,"0000"))</f>
        <v/>
      </c>
      <c r="B327" s="16" t="n"/>
      <c r="C327" s="16" t="n"/>
      <c r="D327" s="19" t="n"/>
      <c r="E327" s="16" t="n"/>
      <c r="F327" s="16" t="n"/>
      <c r="G327" s="16" t="n"/>
      <c r="H327" s="20" t="n"/>
      <c r="I327" s="16" t="n"/>
      <c r="J327" s="16" t="n"/>
      <c r="K327" s="16" t="n"/>
      <c r="L327" s="16" t="n"/>
      <c r="M327" s="19" t="n"/>
      <c r="N327" s="17">
        <f>IF(D327="","",_xlfn.WORKDAY.INTL(D327,TA_TRN,WEEKEND,HOL))</f>
        <v/>
      </c>
      <c r="O327" s="15">
        <f>IF(OR(N327="",M327&lt;&gt;""),"",IF(DATADATE&gt;N327,"OVERDUE",""))</f>
        <v/>
      </c>
      <c r="P327" s="15">
        <f>IF(OR(M327="",N327=""),"",IF(M327&lt;=N327,"On time","Late"))</f>
        <v/>
      </c>
      <c r="Q327" s="16" t="n"/>
      <c r="R327" s="16" t="n"/>
    </row>
    <row r="328">
      <c r="A328" s="15">
        <f>IF(C328="","",PROJ&amp;"-TRN-"&amp;B328&amp;"-"&amp;TEXT(C328,"0000"))</f>
        <v/>
      </c>
      <c r="B328" s="16" t="n"/>
      <c r="C328" s="16" t="n"/>
      <c r="D328" s="19" t="n"/>
      <c r="E328" s="16" t="n"/>
      <c r="F328" s="16" t="n"/>
      <c r="G328" s="16" t="n"/>
      <c r="H328" s="20" t="n"/>
      <c r="I328" s="16" t="n"/>
      <c r="J328" s="16" t="n"/>
      <c r="K328" s="16" t="n"/>
      <c r="L328" s="16" t="n"/>
      <c r="M328" s="19" t="n"/>
      <c r="N328" s="17">
        <f>IF(D328="","",_xlfn.WORKDAY.INTL(D328,TA_TRN,WEEKEND,HOL))</f>
        <v/>
      </c>
      <c r="O328" s="15">
        <f>IF(OR(N328="",M328&lt;&gt;""),"",IF(DATADATE&gt;N328,"OVERDUE",""))</f>
        <v/>
      </c>
      <c r="P328" s="15">
        <f>IF(OR(M328="",N328=""),"",IF(M328&lt;=N328,"On time","Late"))</f>
        <v/>
      </c>
      <c r="Q328" s="16" t="n"/>
      <c r="R328" s="16" t="n"/>
    </row>
    <row r="329">
      <c r="A329" s="15">
        <f>IF(C329="","",PROJ&amp;"-TRN-"&amp;B329&amp;"-"&amp;TEXT(C329,"0000"))</f>
        <v/>
      </c>
      <c r="B329" s="16" t="n"/>
      <c r="C329" s="16" t="n"/>
      <c r="D329" s="19" t="n"/>
      <c r="E329" s="16" t="n"/>
      <c r="F329" s="16" t="n"/>
      <c r="G329" s="16" t="n"/>
      <c r="H329" s="20" t="n"/>
      <c r="I329" s="16" t="n"/>
      <c r="J329" s="16" t="n"/>
      <c r="K329" s="16" t="n"/>
      <c r="L329" s="16" t="n"/>
      <c r="M329" s="19" t="n"/>
      <c r="N329" s="17">
        <f>IF(D329="","",_xlfn.WORKDAY.INTL(D329,TA_TRN,WEEKEND,HOL))</f>
        <v/>
      </c>
      <c r="O329" s="15">
        <f>IF(OR(N329="",M329&lt;&gt;""),"",IF(DATADATE&gt;N329,"OVERDUE",""))</f>
        <v/>
      </c>
      <c r="P329" s="15">
        <f>IF(OR(M329="",N329=""),"",IF(M329&lt;=N329,"On time","Late"))</f>
        <v/>
      </c>
      <c r="Q329" s="16" t="n"/>
      <c r="R329" s="16" t="n"/>
    </row>
    <row r="330">
      <c r="A330" s="15">
        <f>IF(C330="","",PROJ&amp;"-TRN-"&amp;B330&amp;"-"&amp;TEXT(C330,"0000"))</f>
        <v/>
      </c>
      <c r="B330" s="16" t="n"/>
      <c r="C330" s="16" t="n"/>
      <c r="D330" s="19" t="n"/>
      <c r="E330" s="16" t="n"/>
      <c r="F330" s="16" t="n"/>
      <c r="G330" s="16" t="n"/>
      <c r="H330" s="20" t="n"/>
      <c r="I330" s="16" t="n"/>
      <c r="J330" s="16" t="n"/>
      <c r="K330" s="16" t="n"/>
      <c r="L330" s="16" t="n"/>
      <c r="M330" s="19" t="n"/>
      <c r="N330" s="17">
        <f>IF(D330="","",_xlfn.WORKDAY.INTL(D330,TA_TRN,WEEKEND,HOL))</f>
        <v/>
      </c>
      <c r="O330" s="15">
        <f>IF(OR(N330="",M330&lt;&gt;""),"",IF(DATADATE&gt;N330,"OVERDUE",""))</f>
        <v/>
      </c>
      <c r="P330" s="15">
        <f>IF(OR(M330="",N330=""),"",IF(M330&lt;=N330,"On time","Late"))</f>
        <v/>
      </c>
      <c r="Q330" s="16" t="n"/>
      <c r="R330" s="16" t="n"/>
    </row>
    <row r="331">
      <c r="A331" s="15">
        <f>IF(C331="","",PROJ&amp;"-TRN-"&amp;B331&amp;"-"&amp;TEXT(C331,"0000"))</f>
        <v/>
      </c>
      <c r="B331" s="16" t="n"/>
      <c r="C331" s="16" t="n"/>
      <c r="D331" s="19" t="n"/>
      <c r="E331" s="16" t="n"/>
      <c r="F331" s="16" t="n"/>
      <c r="G331" s="16" t="n"/>
      <c r="H331" s="20" t="n"/>
      <c r="I331" s="16" t="n"/>
      <c r="J331" s="16" t="n"/>
      <c r="K331" s="16" t="n"/>
      <c r="L331" s="16" t="n"/>
      <c r="M331" s="19" t="n"/>
      <c r="N331" s="17">
        <f>IF(D331="","",_xlfn.WORKDAY.INTL(D331,TA_TRN,WEEKEND,HOL))</f>
        <v/>
      </c>
      <c r="O331" s="15">
        <f>IF(OR(N331="",M331&lt;&gt;""),"",IF(DATADATE&gt;N331,"OVERDUE",""))</f>
        <v/>
      </c>
      <c r="P331" s="15">
        <f>IF(OR(M331="",N331=""),"",IF(M331&lt;=N331,"On time","Late"))</f>
        <v/>
      </c>
      <c r="Q331" s="16" t="n"/>
      <c r="R331" s="16" t="n"/>
    </row>
    <row r="332">
      <c r="A332" s="15">
        <f>IF(C332="","",PROJ&amp;"-TRN-"&amp;B332&amp;"-"&amp;TEXT(C332,"0000"))</f>
        <v/>
      </c>
      <c r="B332" s="16" t="n"/>
      <c r="C332" s="16" t="n"/>
      <c r="D332" s="19" t="n"/>
      <c r="E332" s="16" t="n"/>
      <c r="F332" s="16" t="n"/>
      <c r="G332" s="16" t="n"/>
      <c r="H332" s="20" t="n"/>
      <c r="I332" s="16" t="n"/>
      <c r="J332" s="16" t="n"/>
      <c r="K332" s="16" t="n"/>
      <c r="L332" s="16" t="n"/>
      <c r="M332" s="19" t="n"/>
      <c r="N332" s="17">
        <f>IF(D332="","",_xlfn.WORKDAY.INTL(D332,TA_TRN,WEEKEND,HOL))</f>
        <v/>
      </c>
      <c r="O332" s="15">
        <f>IF(OR(N332="",M332&lt;&gt;""),"",IF(DATADATE&gt;N332,"OVERDUE",""))</f>
        <v/>
      </c>
      <c r="P332" s="15">
        <f>IF(OR(M332="",N332=""),"",IF(M332&lt;=N332,"On time","Late"))</f>
        <v/>
      </c>
      <c r="Q332" s="16" t="n"/>
      <c r="R332" s="16" t="n"/>
    </row>
    <row r="333">
      <c r="A333" s="15">
        <f>IF(C333="","",PROJ&amp;"-TRN-"&amp;B333&amp;"-"&amp;TEXT(C333,"0000"))</f>
        <v/>
      </c>
      <c r="B333" s="16" t="n"/>
      <c r="C333" s="16" t="n"/>
      <c r="D333" s="19" t="n"/>
      <c r="E333" s="16" t="n"/>
      <c r="F333" s="16" t="n"/>
      <c r="G333" s="16" t="n"/>
      <c r="H333" s="20" t="n"/>
      <c r="I333" s="16" t="n"/>
      <c r="J333" s="16" t="n"/>
      <c r="K333" s="16" t="n"/>
      <c r="L333" s="16" t="n"/>
      <c r="M333" s="19" t="n"/>
      <c r="N333" s="17">
        <f>IF(D333="","",_xlfn.WORKDAY.INTL(D333,TA_TRN,WEEKEND,HOL))</f>
        <v/>
      </c>
      <c r="O333" s="15">
        <f>IF(OR(N333="",M333&lt;&gt;""),"",IF(DATADATE&gt;N333,"OVERDUE",""))</f>
        <v/>
      </c>
      <c r="P333" s="15">
        <f>IF(OR(M333="",N333=""),"",IF(M333&lt;=N333,"On time","Late"))</f>
        <v/>
      </c>
      <c r="Q333" s="16" t="n"/>
      <c r="R333" s="16" t="n"/>
    </row>
    <row r="334">
      <c r="A334" s="15">
        <f>IF(C334="","",PROJ&amp;"-TRN-"&amp;B334&amp;"-"&amp;TEXT(C334,"0000"))</f>
        <v/>
      </c>
      <c r="B334" s="16" t="n"/>
      <c r="C334" s="16" t="n"/>
      <c r="D334" s="19" t="n"/>
      <c r="E334" s="16" t="n"/>
      <c r="F334" s="16" t="n"/>
      <c r="G334" s="16" t="n"/>
      <c r="H334" s="20" t="n"/>
      <c r="I334" s="16" t="n"/>
      <c r="J334" s="16" t="n"/>
      <c r="K334" s="16" t="n"/>
      <c r="L334" s="16" t="n"/>
      <c r="M334" s="19" t="n"/>
      <c r="N334" s="17">
        <f>IF(D334="","",_xlfn.WORKDAY.INTL(D334,TA_TRN,WEEKEND,HOL))</f>
        <v/>
      </c>
      <c r="O334" s="15">
        <f>IF(OR(N334="",M334&lt;&gt;""),"",IF(DATADATE&gt;N334,"OVERDUE",""))</f>
        <v/>
      </c>
      <c r="P334" s="15">
        <f>IF(OR(M334="",N334=""),"",IF(M334&lt;=N334,"On time","Late"))</f>
        <v/>
      </c>
      <c r="Q334" s="16" t="n"/>
      <c r="R334" s="16" t="n"/>
    </row>
    <row r="335">
      <c r="A335" s="15">
        <f>IF(C335="","",PROJ&amp;"-TRN-"&amp;B335&amp;"-"&amp;TEXT(C335,"0000"))</f>
        <v/>
      </c>
      <c r="B335" s="16" t="n"/>
      <c r="C335" s="16" t="n"/>
      <c r="D335" s="19" t="n"/>
      <c r="E335" s="16" t="n"/>
      <c r="F335" s="16" t="n"/>
      <c r="G335" s="16" t="n"/>
      <c r="H335" s="20" t="n"/>
      <c r="I335" s="16" t="n"/>
      <c r="J335" s="16" t="n"/>
      <c r="K335" s="16" t="n"/>
      <c r="L335" s="16" t="n"/>
      <c r="M335" s="19" t="n"/>
      <c r="N335" s="17">
        <f>IF(D335="","",_xlfn.WORKDAY.INTL(D335,TA_TRN,WEEKEND,HOL))</f>
        <v/>
      </c>
      <c r="O335" s="15">
        <f>IF(OR(N335="",M335&lt;&gt;""),"",IF(DATADATE&gt;N335,"OVERDUE",""))</f>
        <v/>
      </c>
      <c r="P335" s="15">
        <f>IF(OR(M335="",N335=""),"",IF(M335&lt;=N335,"On time","Late"))</f>
        <v/>
      </c>
      <c r="Q335" s="16" t="n"/>
      <c r="R335" s="16" t="n"/>
    </row>
    <row r="336">
      <c r="A336" s="15">
        <f>IF(C336="","",PROJ&amp;"-TRN-"&amp;B336&amp;"-"&amp;TEXT(C336,"0000"))</f>
        <v/>
      </c>
      <c r="B336" s="16" t="n"/>
      <c r="C336" s="16" t="n"/>
      <c r="D336" s="19" t="n"/>
      <c r="E336" s="16" t="n"/>
      <c r="F336" s="16" t="n"/>
      <c r="G336" s="16" t="n"/>
      <c r="H336" s="20" t="n"/>
      <c r="I336" s="16" t="n"/>
      <c r="J336" s="16" t="n"/>
      <c r="K336" s="16" t="n"/>
      <c r="L336" s="16" t="n"/>
      <c r="M336" s="19" t="n"/>
      <c r="N336" s="17">
        <f>IF(D336="","",_xlfn.WORKDAY.INTL(D336,TA_TRN,WEEKEND,HOL))</f>
        <v/>
      </c>
      <c r="O336" s="15">
        <f>IF(OR(N336="",M336&lt;&gt;""),"",IF(DATADATE&gt;N336,"OVERDUE",""))</f>
        <v/>
      </c>
      <c r="P336" s="15">
        <f>IF(OR(M336="",N336=""),"",IF(M336&lt;=N336,"On time","Late"))</f>
        <v/>
      </c>
      <c r="Q336" s="16" t="n"/>
      <c r="R336" s="16" t="n"/>
    </row>
    <row r="337">
      <c r="A337" s="15">
        <f>IF(C337="","",PROJ&amp;"-TRN-"&amp;B337&amp;"-"&amp;TEXT(C337,"0000"))</f>
        <v/>
      </c>
      <c r="B337" s="16" t="n"/>
      <c r="C337" s="16" t="n"/>
      <c r="D337" s="19" t="n"/>
      <c r="E337" s="16" t="n"/>
      <c r="F337" s="16" t="n"/>
      <c r="G337" s="16" t="n"/>
      <c r="H337" s="20" t="n"/>
      <c r="I337" s="16" t="n"/>
      <c r="J337" s="16" t="n"/>
      <c r="K337" s="16" t="n"/>
      <c r="L337" s="16" t="n"/>
      <c r="M337" s="19" t="n"/>
      <c r="N337" s="17">
        <f>IF(D337="","",_xlfn.WORKDAY.INTL(D337,TA_TRN,WEEKEND,HOL))</f>
        <v/>
      </c>
      <c r="O337" s="15">
        <f>IF(OR(N337="",M337&lt;&gt;""),"",IF(DATADATE&gt;N337,"OVERDUE",""))</f>
        <v/>
      </c>
      <c r="P337" s="15">
        <f>IF(OR(M337="",N337=""),"",IF(M337&lt;=N337,"On time","Late"))</f>
        <v/>
      </c>
      <c r="Q337" s="16" t="n"/>
      <c r="R337" s="16" t="n"/>
    </row>
    <row r="338">
      <c r="A338" s="15">
        <f>IF(C338="","",PROJ&amp;"-TRN-"&amp;B338&amp;"-"&amp;TEXT(C338,"0000"))</f>
        <v/>
      </c>
      <c r="B338" s="16" t="n"/>
      <c r="C338" s="16" t="n"/>
      <c r="D338" s="19" t="n"/>
      <c r="E338" s="16" t="n"/>
      <c r="F338" s="16" t="n"/>
      <c r="G338" s="16" t="n"/>
      <c r="H338" s="20" t="n"/>
      <c r="I338" s="16" t="n"/>
      <c r="J338" s="16" t="n"/>
      <c r="K338" s="16" t="n"/>
      <c r="L338" s="16" t="n"/>
      <c r="M338" s="19" t="n"/>
      <c r="N338" s="17">
        <f>IF(D338="","",_xlfn.WORKDAY.INTL(D338,TA_TRN,WEEKEND,HOL))</f>
        <v/>
      </c>
      <c r="O338" s="15">
        <f>IF(OR(N338="",M338&lt;&gt;""),"",IF(DATADATE&gt;N338,"OVERDUE",""))</f>
        <v/>
      </c>
      <c r="P338" s="15">
        <f>IF(OR(M338="",N338=""),"",IF(M338&lt;=N338,"On time","Late"))</f>
        <v/>
      </c>
      <c r="Q338" s="16" t="n"/>
      <c r="R338" s="16" t="n"/>
    </row>
    <row r="339">
      <c r="A339" s="15">
        <f>IF(C339="","",PROJ&amp;"-TRN-"&amp;B339&amp;"-"&amp;TEXT(C339,"0000"))</f>
        <v/>
      </c>
      <c r="B339" s="16" t="n"/>
      <c r="C339" s="16" t="n"/>
      <c r="D339" s="19" t="n"/>
      <c r="E339" s="16" t="n"/>
      <c r="F339" s="16" t="n"/>
      <c r="G339" s="16" t="n"/>
      <c r="H339" s="20" t="n"/>
      <c r="I339" s="16" t="n"/>
      <c r="J339" s="16" t="n"/>
      <c r="K339" s="16" t="n"/>
      <c r="L339" s="16" t="n"/>
      <c r="M339" s="19" t="n"/>
      <c r="N339" s="17">
        <f>IF(D339="","",_xlfn.WORKDAY.INTL(D339,TA_TRN,WEEKEND,HOL))</f>
        <v/>
      </c>
      <c r="O339" s="15">
        <f>IF(OR(N339="",M339&lt;&gt;""),"",IF(DATADATE&gt;N339,"OVERDUE",""))</f>
        <v/>
      </c>
      <c r="P339" s="15">
        <f>IF(OR(M339="",N339=""),"",IF(M339&lt;=N339,"On time","Late"))</f>
        <v/>
      </c>
      <c r="Q339" s="16" t="n"/>
      <c r="R339" s="16" t="n"/>
    </row>
    <row r="340">
      <c r="A340" s="15">
        <f>IF(C340="","",PROJ&amp;"-TRN-"&amp;B340&amp;"-"&amp;TEXT(C340,"0000"))</f>
        <v/>
      </c>
      <c r="B340" s="16" t="n"/>
      <c r="C340" s="16" t="n"/>
      <c r="D340" s="19" t="n"/>
      <c r="E340" s="16" t="n"/>
      <c r="F340" s="16" t="n"/>
      <c r="G340" s="16" t="n"/>
      <c r="H340" s="20" t="n"/>
      <c r="I340" s="16" t="n"/>
      <c r="J340" s="16" t="n"/>
      <c r="K340" s="16" t="n"/>
      <c r="L340" s="16" t="n"/>
      <c r="M340" s="19" t="n"/>
      <c r="N340" s="17">
        <f>IF(D340="","",_xlfn.WORKDAY.INTL(D340,TA_TRN,WEEKEND,HOL))</f>
        <v/>
      </c>
      <c r="O340" s="15">
        <f>IF(OR(N340="",M340&lt;&gt;""),"",IF(DATADATE&gt;N340,"OVERDUE",""))</f>
        <v/>
      </c>
      <c r="P340" s="15">
        <f>IF(OR(M340="",N340=""),"",IF(M340&lt;=N340,"On time","Late"))</f>
        <v/>
      </c>
      <c r="Q340" s="16" t="n"/>
      <c r="R340" s="16" t="n"/>
    </row>
    <row r="341">
      <c r="A341" s="15">
        <f>IF(C341="","",PROJ&amp;"-TRN-"&amp;B341&amp;"-"&amp;TEXT(C341,"0000"))</f>
        <v/>
      </c>
      <c r="B341" s="16" t="n"/>
      <c r="C341" s="16" t="n"/>
      <c r="D341" s="19" t="n"/>
      <c r="E341" s="16" t="n"/>
      <c r="F341" s="16" t="n"/>
      <c r="G341" s="16" t="n"/>
      <c r="H341" s="20" t="n"/>
      <c r="I341" s="16" t="n"/>
      <c r="J341" s="16" t="n"/>
      <c r="K341" s="16" t="n"/>
      <c r="L341" s="16" t="n"/>
      <c r="M341" s="19" t="n"/>
      <c r="N341" s="17">
        <f>IF(D341="","",_xlfn.WORKDAY.INTL(D341,TA_TRN,WEEKEND,HOL))</f>
        <v/>
      </c>
      <c r="O341" s="15">
        <f>IF(OR(N341="",M341&lt;&gt;""),"",IF(DATADATE&gt;N341,"OVERDUE",""))</f>
        <v/>
      </c>
      <c r="P341" s="15">
        <f>IF(OR(M341="",N341=""),"",IF(M341&lt;=N341,"On time","Late"))</f>
        <v/>
      </c>
      <c r="Q341" s="16" t="n"/>
      <c r="R341" s="16" t="n"/>
    </row>
    <row r="342">
      <c r="A342" s="15">
        <f>IF(C342="","",PROJ&amp;"-TRN-"&amp;B342&amp;"-"&amp;TEXT(C342,"0000"))</f>
        <v/>
      </c>
      <c r="B342" s="16" t="n"/>
      <c r="C342" s="16" t="n"/>
      <c r="D342" s="19" t="n"/>
      <c r="E342" s="16" t="n"/>
      <c r="F342" s="16" t="n"/>
      <c r="G342" s="16" t="n"/>
      <c r="H342" s="20" t="n"/>
      <c r="I342" s="16" t="n"/>
      <c r="J342" s="16" t="n"/>
      <c r="K342" s="16" t="n"/>
      <c r="L342" s="16" t="n"/>
      <c r="M342" s="19" t="n"/>
      <c r="N342" s="17">
        <f>IF(D342="","",_xlfn.WORKDAY.INTL(D342,TA_TRN,WEEKEND,HOL))</f>
        <v/>
      </c>
      <c r="O342" s="15">
        <f>IF(OR(N342="",M342&lt;&gt;""),"",IF(DATADATE&gt;N342,"OVERDUE",""))</f>
        <v/>
      </c>
      <c r="P342" s="15">
        <f>IF(OR(M342="",N342=""),"",IF(M342&lt;=N342,"On time","Late"))</f>
        <v/>
      </c>
      <c r="Q342" s="16" t="n"/>
      <c r="R342" s="16" t="n"/>
    </row>
    <row r="343">
      <c r="A343" s="15">
        <f>IF(C343="","",PROJ&amp;"-TRN-"&amp;B343&amp;"-"&amp;TEXT(C343,"0000"))</f>
        <v/>
      </c>
      <c r="B343" s="16" t="n"/>
      <c r="C343" s="16" t="n"/>
      <c r="D343" s="19" t="n"/>
      <c r="E343" s="16" t="n"/>
      <c r="F343" s="16" t="n"/>
      <c r="G343" s="16" t="n"/>
      <c r="H343" s="20" t="n"/>
      <c r="I343" s="16" t="n"/>
      <c r="J343" s="16" t="n"/>
      <c r="K343" s="16" t="n"/>
      <c r="L343" s="16" t="n"/>
      <c r="M343" s="19" t="n"/>
      <c r="N343" s="17">
        <f>IF(D343="","",_xlfn.WORKDAY.INTL(D343,TA_TRN,WEEKEND,HOL))</f>
        <v/>
      </c>
      <c r="O343" s="15">
        <f>IF(OR(N343="",M343&lt;&gt;""),"",IF(DATADATE&gt;N343,"OVERDUE",""))</f>
        <v/>
      </c>
      <c r="P343" s="15">
        <f>IF(OR(M343="",N343=""),"",IF(M343&lt;=N343,"On time","Late"))</f>
        <v/>
      </c>
      <c r="Q343" s="16" t="n"/>
      <c r="R343" s="16" t="n"/>
    </row>
    <row r="344">
      <c r="A344" s="15">
        <f>IF(C344="","",PROJ&amp;"-TRN-"&amp;B344&amp;"-"&amp;TEXT(C344,"0000"))</f>
        <v/>
      </c>
      <c r="B344" s="16" t="n"/>
      <c r="C344" s="16" t="n"/>
      <c r="D344" s="19" t="n"/>
      <c r="E344" s="16" t="n"/>
      <c r="F344" s="16" t="n"/>
      <c r="G344" s="16" t="n"/>
      <c r="H344" s="20" t="n"/>
      <c r="I344" s="16" t="n"/>
      <c r="J344" s="16" t="n"/>
      <c r="K344" s="16" t="n"/>
      <c r="L344" s="16" t="n"/>
      <c r="M344" s="19" t="n"/>
      <c r="N344" s="17">
        <f>IF(D344="","",_xlfn.WORKDAY.INTL(D344,TA_TRN,WEEKEND,HOL))</f>
        <v/>
      </c>
      <c r="O344" s="15">
        <f>IF(OR(N344="",M344&lt;&gt;""),"",IF(DATADATE&gt;N344,"OVERDUE",""))</f>
        <v/>
      </c>
      <c r="P344" s="15">
        <f>IF(OR(M344="",N344=""),"",IF(M344&lt;=N344,"On time","Late"))</f>
        <v/>
      </c>
      <c r="Q344" s="16" t="n"/>
      <c r="R344" s="16" t="n"/>
    </row>
    <row r="345">
      <c r="A345" s="15">
        <f>IF(C345="","",PROJ&amp;"-TRN-"&amp;B345&amp;"-"&amp;TEXT(C345,"0000"))</f>
        <v/>
      </c>
      <c r="B345" s="16" t="n"/>
      <c r="C345" s="16" t="n"/>
      <c r="D345" s="19" t="n"/>
      <c r="E345" s="16" t="n"/>
      <c r="F345" s="16" t="n"/>
      <c r="G345" s="16" t="n"/>
      <c r="H345" s="20" t="n"/>
      <c r="I345" s="16" t="n"/>
      <c r="J345" s="16" t="n"/>
      <c r="K345" s="16" t="n"/>
      <c r="L345" s="16" t="n"/>
      <c r="M345" s="19" t="n"/>
      <c r="N345" s="17">
        <f>IF(D345="","",_xlfn.WORKDAY.INTL(D345,TA_TRN,WEEKEND,HOL))</f>
        <v/>
      </c>
      <c r="O345" s="15">
        <f>IF(OR(N345="",M345&lt;&gt;""),"",IF(DATADATE&gt;N345,"OVERDUE",""))</f>
        <v/>
      </c>
      <c r="P345" s="15">
        <f>IF(OR(M345="",N345=""),"",IF(M345&lt;=N345,"On time","Late"))</f>
        <v/>
      </c>
      <c r="Q345" s="16" t="n"/>
      <c r="R345" s="16" t="n"/>
    </row>
    <row r="346">
      <c r="A346" s="15">
        <f>IF(C346="","",PROJ&amp;"-TRN-"&amp;B346&amp;"-"&amp;TEXT(C346,"0000"))</f>
        <v/>
      </c>
      <c r="B346" s="16" t="n"/>
      <c r="C346" s="16" t="n"/>
      <c r="D346" s="19" t="n"/>
      <c r="E346" s="16" t="n"/>
      <c r="F346" s="16" t="n"/>
      <c r="G346" s="16" t="n"/>
      <c r="H346" s="20" t="n"/>
      <c r="I346" s="16" t="n"/>
      <c r="J346" s="16" t="n"/>
      <c r="K346" s="16" t="n"/>
      <c r="L346" s="16" t="n"/>
      <c r="M346" s="19" t="n"/>
      <c r="N346" s="17">
        <f>IF(D346="","",_xlfn.WORKDAY.INTL(D346,TA_TRN,WEEKEND,HOL))</f>
        <v/>
      </c>
      <c r="O346" s="15">
        <f>IF(OR(N346="",M346&lt;&gt;""),"",IF(DATADATE&gt;N346,"OVERDUE",""))</f>
        <v/>
      </c>
      <c r="P346" s="15">
        <f>IF(OR(M346="",N346=""),"",IF(M346&lt;=N346,"On time","Late"))</f>
        <v/>
      </c>
      <c r="Q346" s="16" t="n"/>
      <c r="R346" s="16" t="n"/>
    </row>
    <row r="347">
      <c r="A347" s="15">
        <f>IF(C347="","",PROJ&amp;"-TRN-"&amp;B347&amp;"-"&amp;TEXT(C347,"0000"))</f>
        <v/>
      </c>
      <c r="B347" s="16" t="n"/>
      <c r="C347" s="16" t="n"/>
      <c r="D347" s="19" t="n"/>
      <c r="E347" s="16" t="n"/>
      <c r="F347" s="16" t="n"/>
      <c r="G347" s="16" t="n"/>
      <c r="H347" s="20" t="n"/>
      <c r="I347" s="16" t="n"/>
      <c r="J347" s="16" t="n"/>
      <c r="K347" s="16" t="n"/>
      <c r="L347" s="16" t="n"/>
      <c r="M347" s="19" t="n"/>
      <c r="N347" s="17">
        <f>IF(D347="","",_xlfn.WORKDAY.INTL(D347,TA_TRN,WEEKEND,HOL))</f>
        <v/>
      </c>
      <c r="O347" s="15">
        <f>IF(OR(N347="",M347&lt;&gt;""),"",IF(DATADATE&gt;N347,"OVERDUE",""))</f>
        <v/>
      </c>
      <c r="P347" s="15">
        <f>IF(OR(M347="",N347=""),"",IF(M347&lt;=N347,"On time","Late"))</f>
        <v/>
      </c>
      <c r="Q347" s="16" t="n"/>
      <c r="R347" s="16" t="n"/>
    </row>
    <row r="348">
      <c r="A348" s="15">
        <f>IF(C348="","",PROJ&amp;"-TRN-"&amp;B348&amp;"-"&amp;TEXT(C348,"0000"))</f>
        <v/>
      </c>
      <c r="B348" s="16" t="n"/>
      <c r="C348" s="16" t="n"/>
      <c r="D348" s="19" t="n"/>
      <c r="E348" s="16" t="n"/>
      <c r="F348" s="16" t="n"/>
      <c r="G348" s="16" t="n"/>
      <c r="H348" s="20" t="n"/>
      <c r="I348" s="16" t="n"/>
      <c r="J348" s="16" t="n"/>
      <c r="K348" s="16" t="n"/>
      <c r="L348" s="16" t="n"/>
      <c r="M348" s="19" t="n"/>
      <c r="N348" s="17">
        <f>IF(D348="","",_xlfn.WORKDAY.INTL(D348,TA_TRN,WEEKEND,HOL))</f>
        <v/>
      </c>
      <c r="O348" s="15">
        <f>IF(OR(N348="",M348&lt;&gt;""),"",IF(DATADATE&gt;N348,"OVERDUE",""))</f>
        <v/>
      </c>
      <c r="P348" s="15">
        <f>IF(OR(M348="",N348=""),"",IF(M348&lt;=N348,"On time","Late"))</f>
        <v/>
      </c>
      <c r="Q348" s="16" t="n"/>
      <c r="R348" s="16" t="n"/>
    </row>
    <row r="349">
      <c r="A349" s="15">
        <f>IF(C349="","",PROJ&amp;"-TRN-"&amp;B349&amp;"-"&amp;TEXT(C349,"0000"))</f>
        <v/>
      </c>
      <c r="B349" s="16" t="n"/>
      <c r="C349" s="16" t="n"/>
      <c r="D349" s="19" t="n"/>
      <c r="E349" s="16" t="n"/>
      <c r="F349" s="16" t="n"/>
      <c r="G349" s="16" t="n"/>
      <c r="H349" s="20" t="n"/>
      <c r="I349" s="16" t="n"/>
      <c r="J349" s="16" t="n"/>
      <c r="K349" s="16" t="n"/>
      <c r="L349" s="16" t="n"/>
      <c r="M349" s="19" t="n"/>
      <c r="N349" s="17">
        <f>IF(D349="","",_xlfn.WORKDAY.INTL(D349,TA_TRN,WEEKEND,HOL))</f>
        <v/>
      </c>
      <c r="O349" s="15">
        <f>IF(OR(N349="",M349&lt;&gt;""),"",IF(DATADATE&gt;N349,"OVERDUE",""))</f>
        <v/>
      </c>
      <c r="P349" s="15">
        <f>IF(OR(M349="",N349=""),"",IF(M349&lt;=N349,"On time","Late"))</f>
        <v/>
      </c>
      <c r="Q349" s="16" t="n"/>
      <c r="R349" s="16" t="n"/>
    </row>
    <row r="350">
      <c r="A350" s="15">
        <f>IF(C350="","",PROJ&amp;"-TRN-"&amp;B350&amp;"-"&amp;TEXT(C350,"0000"))</f>
        <v/>
      </c>
      <c r="B350" s="16" t="n"/>
      <c r="C350" s="16" t="n"/>
      <c r="D350" s="19" t="n"/>
      <c r="E350" s="16" t="n"/>
      <c r="F350" s="16" t="n"/>
      <c r="G350" s="16" t="n"/>
      <c r="H350" s="20" t="n"/>
      <c r="I350" s="16" t="n"/>
      <c r="J350" s="16" t="n"/>
      <c r="K350" s="16" t="n"/>
      <c r="L350" s="16" t="n"/>
      <c r="M350" s="19" t="n"/>
      <c r="N350" s="17">
        <f>IF(D350="","",_xlfn.WORKDAY.INTL(D350,TA_TRN,WEEKEND,HOL))</f>
        <v/>
      </c>
      <c r="O350" s="15">
        <f>IF(OR(N350="",M350&lt;&gt;""),"",IF(DATADATE&gt;N350,"OVERDUE",""))</f>
        <v/>
      </c>
      <c r="P350" s="15">
        <f>IF(OR(M350="",N350=""),"",IF(M350&lt;=N350,"On time","Late"))</f>
        <v/>
      </c>
      <c r="Q350" s="16" t="n"/>
      <c r="R350" s="16" t="n"/>
    </row>
    <row r="351">
      <c r="A351" s="15">
        <f>IF(C351="","",PROJ&amp;"-TRN-"&amp;B351&amp;"-"&amp;TEXT(C351,"0000"))</f>
        <v/>
      </c>
      <c r="B351" s="16" t="n"/>
      <c r="C351" s="16" t="n"/>
      <c r="D351" s="19" t="n"/>
      <c r="E351" s="16" t="n"/>
      <c r="F351" s="16" t="n"/>
      <c r="G351" s="16" t="n"/>
      <c r="H351" s="20" t="n"/>
      <c r="I351" s="16" t="n"/>
      <c r="J351" s="16" t="n"/>
      <c r="K351" s="16" t="n"/>
      <c r="L351" s="16" t="n"/>
      <c r="M351" s="19" t="n"/>
      <c r="N351" s="17">
        <f>IF(D351="","",_xlfn.WORKDAY.INTL(D351,TA_TRN,WEEKEND,HOL))</f>
        <v/>
      </c>
      <c r="O351" s="15">
        <f>IF(OR(N351="",M351&lt;&gt;""),"",IF(DATADATE&gt;N351,"OVERDUE",""))</f>
        <v/>
      </c>
      <c r="P351" s="15">
        <f>IF(OR(M351="",N351=""),"",IF(M351&lt;=N351,"On time","Late"))</f>
        <v/>
      </c>
      <c r="Q351" s="16" t="n"/>
      <c r="R351" s="16" t="n"/>
    </row>
    <row r="352">
      <c r="A352" s="15">
        <f>IF(C352="","",PROJ&amp;"-TRN-"&amp;B352&amp;"-"&amp;TEXT(C352,"0000"))</f>
        <v/>
      </c>
      <c r="B352" s="16" t="n"/>
      <c r="C352" s="16" t="n"/>
      <c r="D352" s="19" t="n"/>
      <c r="E352" s="16" t="n"/>
      <c r="F352" s="16" t="n"/>
      <c r="G352" s="16" t="n"/>
      <c r="H352" s="20" t="n"/>
      <c r="I352" s="16" t="n"/>
      <c r="J352" s="16" t="n"/>
      <c r="K352" s="16" t="n"/>
      <c r="L352" s="16" t="n"/>
      <c r="M352" s="19" t="n"/>
      <c r="N352" s="17">
        <f>IF(D352="","",_xlfn.WORKDAY.INTL(D352,TA_TRN,WEEKEND,HOL))</f>
        <v/>
      </c>
      <c r="O352" s="15">
        <f>IF(OR(N352="",M352&lt;&gt;""),"",IF(DATADATE&gt;N352,"OVERDUE",""))</f>
        <v/>
      </c>
      <c r="P352" s="15">
        <f>IF(OR(M352="",N352=""),"",IF(M352&lt;=N352,"On time","Late"))</f>
        <v/>
      </c>
      <c r="Q352" s="16" t="n"/>
      <c r="R352" s="16" t="n"/>
    </row>
    <row r="353">
      <c r="A353" s="15">
        <f>IF(C353="","",PROJ&amp;"-TRN-"&amp;B353&amp;"-"&amp;TEXT(C353,"0000"))</f>
        <v/>
      </c>
      <c r="B353" s="16" t="n"/>
      <c r="C353" s="16" t="n"/>
      <c r="D353" s="19" t="n"/>
      <c r="E353" s="16" t="n"/>
      <c r="F353" s="16" t="n"/>
      <c r="G353" s="16" t="n"/>
      <c r="H353" s="20" t="n"/>
      <c r="I353" s="16" t="n"/>
      <c r="J353" s="16" t="n"/>
      <c r="K353" s="16" t="n"/>
      <c r="L353" s="16" t="n"/>
      <c r="M353" s="19" t="n"/>
      <c r="N353" s="17">
        <f>IF(D353="","",_xlfn.WORKDAY.INTL(D353,TA_TRN,WEEKEND,HOL))</f>
        <v/>
      </c>
      <c r="O353" s="15">
        <f>IF(OR(N353="",M353&lt;&gt;""),"",IF(DATADATE&gt;N353,"OVERDUE",""))</f>
        <v/>
      </c>
      <c r="P353" s="15">
        <f>IF(OR(M353="",N353=""),"",IF(M353&lt;=N353,"On time","Late"))</f>
        <v/>
      </c>
      <c r="Q353" s="16" t="n"/>
      <c r="R353" s="16" t="n"/>
    </row>
    <row r="354">
      <c r="A354" s="15">
        <f>IF(C354="","",PROJ&amp;"-TRN-"&amp;B354&amp;"-"&amp;TEXT(C354,"0000"))</f>
        <v/>
      </c>
      <c r="B354" s="16" t="n"/>
      <c r="C354" s="16" t="n"/>
      <c r="D354" s="19" t="n"/>
      <c r="E354" s="16" t="n"/>
      <c r="F354" s="16" t="n"/>
      <c r="G354" s="16" t="n"/>
      <c r="H354" s="20" t="n"/>
      <c r="I354" s="16" t="n"/>
      <c r="J354" s="16" t="n"/>
      <c r="K354" s="16" t="n"/>
      <c r="L354" s="16" t="n"/>
      <c r="M354" s="19" t="n"/>
      <c r="N354" s="17">
        <f>IF(D354="","",_xlfn.WORKDAY.INTL(D354,TA_TRN,WEEKEND,HOL))</f>
        <v/>
      </c>
      <c r="O354" s="15">
        <f>IF(OR(N354="",M354&lt;&gt;""),"",IF(DATADATE&gt;N354,"OVERDUE",""))</f>
        <v/>
      </c>
      <c r="P354" s="15">
        <f>IF(OR(M354="",N354=""),"",IF(M354&lt;=N354,"On time","Late"))</f>
        <v/>
      </c>
      <c r="Q354" s="16" t="n"/>
      <c r="R354" s="16" t="n"/>
    </row>
    <row r="355">
      <c r="A355" s="15">
        <f>IF(C355="","",PROJ&amp;"-TRN-"&amp;B355&amp;"-"&amp;TEXT(C355,"0000"))</f>
        <v/>
      </c>
      <c r="B355" s="16" t="n"/>
      <c r="C355" s="16" t="n"/>
      <c r="D355" s="19" t="n"/>
      <c r="E355" s="16" t="n"/>
      <c r="F355" s="16" t="n"/>
      <c r="G355" s="16" t="n"/>
      <c r="H355" s="20" t="n"/>
      <c r="I355" s="16" t="n"/>
      <c r="J355" s="16" t="n"/>
      <c r="K355" s="16" t="n"/>
      <c r="L355" s="16" t="n"/>
      <c r="M355" s="19" t="n"/>
      <c r="N355" s="17">
        <f>IF(D355="","",_xlfn.WORKDAY.INTL(D355,TA_TRN,WEEKEND,HOL))</f>
        <v/>
      </c>
      <c r="O355" s="15">
        <f>IF(OR(N355="",M355&lt;&gt;""),"",IF(DATADATE&gt;N355,"OVERDUE",""))</f>
        <v/>
      </c>
      <c r="P355" s="15">
        <f>IF(OR(M355="",N355=""),"",IF(M355&lt;=N355,"On time","Late"))</f>
        <v/>
      </c>
      <c r="Q355" s="16" t="n"/>
      <c r="R355" s="16" t="n"/>
    </row>
    <row r="356">
      <c r="A356" s="15">
        <f>IF(C356="","",PROJ&amp;"-TRN-"&amp;B356&amp;"-"&amp;TEXT(C356,"0000"))</f>
        <v/>
      </c>
      <c r="B356" s="16" t="n"/>
      <c r="C356" s="16" t="n"/>
      <c r="D356" s="19" t="n"/>
      <c r="E356" s="16" t="n"/>
      <c r="F356" s="16" t="n"/>
      <c r="G356" s="16" t="n"/>
      <c r="H356" s="20" t="n"/>
      <c r="I356" s="16" t="n"/>
      <c r="J356" s="16" t="n"/>
      <c r="K356" s="16" t="n"/>
      <c r="L356" s="16" t="n"/>
      <c r="M356" s="19" t="n"/>
      <c r="N356" s="17">
        <f>IF(D356="","",_xlfn.WORKDAY.INTL(D356,TA_TRN,WEEKEND,HOL))</f>
        <v/>
      </c>
      <c r="O356" s="15">
        <f>IF(OR(N356="",M356&lt;&gt;""),"",IF(DATADATE&gt;N356,"OVERDUE",""))</f>
        <v/>
      </c>
      <c r="P356" s="15">
        <f>IF(OR(M356="",N356=""),"",IF(M356&lt;=N356,"On time","Late"))</f>
        <v/>
      </c>
      <c r="Q356" s="16" t="n"/>
      <c r="R356" s="16" t="n"/>
    </row>
    <row r="357">
      <c r="A357" s="15">
        <f>IF(C357="","",PROJ&amp;"-TRN-"&amp;B357&amp;"-"&amp;TEXT(C357,"0000"))</f>
        <v/>
      </c>
      <c r="B357" s="16" t="n"/>
      <c r="C357" s="16" t="n"/>
      <c r="D357" s="19" t="n"/>
      <c r="E357" s="16" t="n"/>
      <c r="F357" s="16" t="n"/>
      <c r="G357" s="16" t="n"/>
      <c r="H357" s="20" t="n"/>
      <c r="I357" s="16" t="n"/>
      <c r="J357" s="16" t="n"/>
      <c r="K357" s="16" t="n"/>
      <c r="L357" s="16" t="n"/>
      <c r="M357" s="19" t="n"/>
      <c r="N357" s="17">
        <f>IF(D357="","",_xlfn.WORKDAY.INTL(D357,TA_TRN,WEEKEND,HOL))</f>
        <v/>
      </c>
      <c r="O357" s="15">
        <f>IF(OR(N357="",M357&lt;&gt;""),"",IF(DATADATE&gt;N357,"OVERDUE",""))</f>
        <v/>
      </c>
      <c r="P357" s="15">
        <f>IF(OR(M357="",N357=""),"",IF(M357&lt;=N357,"On time","Late"))</f>
        <v/>
      </c>
      <c r="Q357" s="16" t="n"/>
      <c r="R357" s="16" t="n"/>
    </row>
    <row r="358">
      <c r="A358" s="15">
        <f>IF(C358="","",PROJ&amp;"-TRN-"&amp;B358&amp;"-"&amp;TEXT(C358,"0000"))</f>
        <v/>
      </c>
      <c r="B358" s="16" t="n"/>
      <c r="C358" s="16" t="n"/>
      <c r="D358" s="19" t="n"/>
      <c r="E358" s="16" t="n"/>
      <c r="F358" s="16" t="n"/>
      <c r="G358" s="16" t="n"/>
      <c r="H358" s="20" t="n"/>
      <c r="I358" s="16" t="n"/>
      <c r="J358" s="16" t="n"/>
      <c r="K358" s="16" t="n"/>
      <c r="L358" s="16" t="n"/>
      <c r="M358" s="19" t="n"/>
      <c r="N358" s="17">
        <f>IF(D358="","",_xlfn.WORKDAY.INTL(D358,TA_TRN,WEEKEND,HOL))</f>
        <v/>
      </c>
      <c r="O358" s="15">
        <f>IF(OR(N358="",M358&lt;&gt;""),"",IF(DATADATE&gt;N358,"OVERDUE",""))</f>
        <v/>
      </c>
      <c r="P358" s="15">
        <f>IF(OR(M358="",N358=""),"",IF(M358&lt;=N358,"On time","Late"))</f>
        <v/>
      </c>
      <c r="Q358" s="16" t="n"/>
      <c r="R358" s="16" t="n"/>
    </row>
    <row r="359">
      <c r="A359" s="15">
        <f>IF(C359="","",PROJ&amp;"-TRN-"&amp;B359&amp;"-"&amp;TEXT(C359,"0000"))</f>
        <v/>
      </c>
      <c r="B359" s="16" t="n"/>
      <c r="C359" s="16" t="n"/>
      <c r="D359" s="19" t="n"/>
      <c r="E359" s="16" t="n"/>
      <c r="F359" s="16" t="n"/>
      <c r="G359" s="16" t="n"/>
      <c r="H359" s="20" t="n"/>
      <c r="I359" s="16" t="n"/>
      <c r="J359" s="16" t="n"/>
      <c r="K359" s="16" t="n"/>
      <c r="L359" s="16" t="n"/>
      <c r="M359" s="19" t="n"/>
      <c r="N359" s="17">
        <f>IF(D359="","",_xlfn.WORKDAY.INTL(D359,TA_TRN,WEEKEND,HOL))</f>
        <v/>
      </c>
      <c r="O359" s="15">
        <f>IF(OR(N359="",M359&lt;&gt;""),"",IF(DATADATE&gt;N359,"OVERDUE",""))</f>
        <v/>
      </c>
      <c r="P359" s="15">
        <f>IF(OR(M359="",N359=""),"",IF(M359&lt;=N359,"On time","Late"))</f>
        <v/>
      </c>
      <c r="Q359" s="16" t="n"/>
      <c r="R359" s="16" t="n"/>
    </row>
    <row r="360">
      <c r="A360" s="15">
        <f>IF(C360="","",PROJ&amp;"-TRN-"&amp;B360&amp;"-"&amp;TEXT(C360,"0000"))</f>
        <v/>
      </c>
      <c r="B360" s="16" t="n"/>
      <c r="C360" s="16" t="n"/>
      <c r="D360" s="19" t="n"/>
      <c r="E360" s="16" t="n"/>
      <c r="F360" s="16" t="n"/>
      <c r="G360" s="16" t="n"/>
      <c r="H360" s="20" t="n"/>
      <c r="I360" s="16" t="n"/>
      <c r="J360" s="16" t="n"/>
      <c r="K360" s="16" t="n"/>
      <c r="L360" s="16" t="n"/>
      <c r="M360" s="19" t="n"/>
      <c r="N360" s="17">
        <f>IF(D360="","",_xlfn.WORKDAY.INTL(D360,TA_TRN,WEEKEND,HOL))</f>
        <v/>
      </c>
      <c r="O360" s="15">
        <f>IF(OR(N360="",M360&lt;&gt;""),"",IF(DATADATE&gt;N360,"OVERDUE",""))</f>
        <v/>
      </c>
      <c r="P360" s="15">
        <f>IF(OR(M360="",N360=""),"",IF(M360&lt;=N360,"On time","Late"))</f>
        <v/>
      </c>
      <c r="Q360" s="16" t="n"/>
      <c r="R360" s="16" t="n"/>
    </row>
    <row r="361">
      <c r="A361" s="15">
        <f>IF(C361="","",PROJ&amp;"-TRN-"&amp;B361&amp;"-"&amp;TEXT(C361,"0000"))</f>
        <v/>
      </c>
      <c r="B361" s="16" t="n"/>
      <c r="C361" s="16" t="n"/>
      <c r="D361" s="19" t="n"/>
      <c r="E361" s="16" t="n"/>
      <c r="F361" s="16" t="n"/>
      <c r="G361" s="16" t="n"/>
      <c r="H361" s="20" t="n"/>
      <c r="I361" s="16" t="n"/>
      <c r="J361" s="16" t="n"/>
      <c r="K361" s="16" t="n"/>
      <c r="L361" s="16" t="n"/>
      <c r="M361" s="19" t="n"/>
      <c r="N361" s="17">
        <f>IF(D361="","",_xlfn.WORKDAY.INTL(D361,TA_TRN,WEEKEND,HOL))</f>
        <v/>
      </c>
      <c r="O361" s="15">
        <f>IF(OR(N361="",M361&lt;&gt;""),"",IF(DATADATE&gt;N361,"OVERDUE",""))</f>
        <v/>
      </c>
      <c r="P361" s="15">
        <f>IF(OR(M361="",N361=""),"",IF(M361&lt;=N361,"On time","Late"))</f>
        <v/>
      </c>
      <c r="Q361" s="16" t="n"/>
      <c r="R361" s="16" t="n"/>
    </row>
    <row r="362">
      <c r="A362" s="15">
        <f>IF(C362="","",PROJ&amp;"-TRN-"&amp;B362&amp;"-"&amp;TEXT(C362,"0000"))</f>
        <v/>
      </c>
      <c r="B362" s="16" t="n"/>
      <c r="C362" s="16" t="n"/>
      <c r="D362" s="19" t="n"/>
      <c r="E362" s="16" t="n"/>
      <c r="F362" s="16" t="n"/>
      <c r="G362" s="16" t="n"/>
      <c r="H362" s="20" t="n"/>
      <c r="I362" s="16" t="n"/>
      <c r="J362" s="16" t="n"/>
      <c r="K362" s="16" t="n"/>
      <c r="L362" s="16" t="n"/>
      <c r="M362" s="19" t="n"/>
      <c r="N362" s="17">
        <f>IF(D362="","",_xlfn.WORKDAY.INTL(D362,TA_TRN,WEEKEND,HOL))</f>
        <v/>
      </c>
      <c r="O362" s="15">
        <f>IF(OR(N362="",M362&lt;&gt;""),"",IF(DATADATE&gt;N362,"OVERDUE",""))</f>
        <v/>
      </c>
      <c r="P362" s="15">
        <f>IF(OR(M362="",N362=""),"",IF(M362&lt;=N362,"On time","Late"))</f>
        <v/>
      </c>
      <c r="Q362" s="16" t="n"/>
      <c r="R362" s="16" t="n"/>
    </row>
    <row r="363">
      <c r="A363" s="15">
        <f>IF(C363="","",PROJ&amp;"-TRN-"&amp;B363&amp;"-"&amp;TEXT(C363,"0000"))</f>
        <v/>
      </c>
      <c r="B363" s="16" t="n"/>
      <c r="C363" s="16" t="n"/>
      <c r="D363" s="19" t="n"/>
      <c r="E363" s="16" t="n"/>
      <c r="F363" s="16" t="n"/>
      <c r="G363" s="16" t="n"/>
      <c r="H363" s="20" t="n"/>
      <c r="I363" s="16" t="n"/>
      <c r="J363" s="16" t="n"/>
      <c r="K363" s="16" t="n"/>
      <c r="L363" s="16" t="n"/>
      <c r="M363" s="19" t="n"/>
      <c r="N363" s="17">
        <f>IF(D363="","",_xlfn.WORKDAY.INTL(D363,TA_TRN,WEEKEND,HOL))</f>
        <v/>
      </c>
      <c r="O363" s="15">
        <f>IF(OR(N363="",M363&lt;&gt;""),"",IF(DATADATE&gt;N363,"OVERDUE",""))</f>
        <v/>
      </c>
      <c r="P363" s="15">
        <f>IF(OR(M363="",N363=""),"",IF(M363&lt;=N363,"On time","Late"))</f>
        <v/>
      </c>
      <c r="Q363" s="16" t="n"/>
      <c r="R363" s="16" t="n"/>
    </row>
    <row r="364">
      <c r="A364" s="15">
        <f>IF(C364="","",PROJ&amp;"-TRN-"&amp;B364&amp;"-"&amp;TEXT(C364,"0000"))</f>
        <v/>
      </c>
      <c r="B364" s="16" t="n"/>
      <c r="C364" s="16" t="n"/>
      <c r="D364" s="19" t="n"/>
      <c r="E364" s="16" t="n"/>
      <c r="F364" s="16" t="n"/>
      <c r="G364" s="16" t="n"/>
      <c r="H364" s="20" t="n"/>
      <c r="I364" s="16" t="n"/>
      <c r="J364" s="16" t="n"/>
      <c r="K364" s="16" t="n"/>
      <c r="L364" s="16" t="n"/>
      <c r="M364" s="19" t="n"/>
      <c r="N364" s="17">
        <f>IF(D364="","",_xlfn.WORKDAY.INTL(D364,TA_TRN,WEEKEND,HOL))</f>
        <v/>
      </c>
      <c r="O364" s="15">
        <f>IF(OR(N364="",M364&lt;&gt;""),"",IF(DATADATE&gt;N364,"OVERDUE",""))</f>
        <v/>
      </c>
      <c r="P364" s="15">
        <f>IF(OR(M364="",N364=""),"",IF(M364&lt;=N364,"On time","Late"))</f>
        <v/>
      </c>
      <c r="Q364" s="16" t="n"/>
      <c r="R364" s="16" t="n"/>
    </row>
    <row r="365">
      <c r="A365" s="15">
        <f>IF(C365="","",PROJ&amp;"-TRN-"&amp;B365&amp;"-"&amp;TEXT(C365,"0000"))</f>
        <v/>
      </c>
      <c r="B365" s="16" t="n"/>
      <c r="C365" s="16" t="n"/>
      <c r="D365" s="19" t="n"/>
      <c r="E365" s="16" t="n"/>
      <c r="F365" s="16" t="n"/>
      <c r="G365" s="16" t="n"/>
      <c r="H365" s="20" t="n"/>
      <c r="I365" s="16" t="n"/>
      <c r="J365" s="16" t="n"/>
      <c r="K365" s="16" t="n"/>
      <c r="L365" s="16" t="n"/>
      <c r="M365" s="19" t="n"/>
      <c r="N365" s="17">
        <f>IF(D365="","",_xlfn.WORKDAY.INTL(D365,TA_TRN,WEEKEND,HOL))</f>
        <v/>
      </c>
      <c r="O365" s="15">
        <f>IF(OR(N365="",M365&lt;&gt;""),"",IF(DATADATE&gt;N365,"OVERDUE",""))</f>
        <v/>
      </c>
      <c r="P365" s="15">
        <f>IF(OR(M365="",N365=""),"",IF(M365&lt;=N365,"On time","Late"))</f>
        <v/>
      </c>
      <c r="Q365" s="16" t="n"/>
      <c r="R365" s="16" t="n"/>
    </row>
    <row r="366">
      <c r="A366" s="15">
        <f>IF(C366="","",PROJ&amp;"-TRN-"&amp;B366&amp;"-"&amp;TEXT(C366,"0000"))</f>
        <v/>
      </c>
      <c r="B366" s="16" t="n"/>
      <c r="C366" s="16" t="n"/>
      <c r="D366" s="19" t="n"/>
      <c r="E366" s="16" t="n"/>
      <c r="F366" s="16" t="n"/>
      <c r="G366" s="16" t="n"/>
      <c r="H366" s="20" t="n"/>
      <c r="I366" s="16" t="n"/>
      <c r="J366" s="16" t="n"/>
      <c r="K366" s="16" t="n"/>
      <c r="L366" s="16" t="n"/>
      <c r="M366" s="19" t="n"/>
      <c r="N366" s="17">
        <f>IF(D366="","",_xlfn.WORKDAY.INTL(D366,TA_TRN,WEEKEND,HOL))</f>
        <v/>
      </c>
      <c r="O366" s="15">
        <f>IF(OR(N366="",M366&lt;&gt;""),"",IF(DATADATE&gt;N366,"OVERDUE",""))</f>
        <v/>
      </c>
      <c r="P366" s="15">
        <f>IF(OR(M366="",N366=""),"",IF(M366&lt;=N366,"On time","Late"))</f>
        <v/>
      </c>
      <c r="Q366" s="16" t="n"/>
      <c r="R366" s="16" t="n"/>
    </row>
    <row r="367">
      <c r="A367" s="15">
        <f>IF(C367="","",PROJ&amp;"-TRN-"&amp;B367&amp;"-"&amp;TEXT(C367,"0000"))</f>
        <v/>
      </c>
      <c r="B367" s="16" t="n"/>
      <c r="C367" s="16" t="n"/>
      <c r="D367" s="19" t="n"/>
      <c r="E367" s="16" t="n"/>
      <c r="F367" s="16" t="n"/>
      <c r="G367" s="16" t="n"/>
      <c r="H367" s="20" t="n"/>
      <c r="I367" s="16" t="n"/>
      <c r="J367" s="16" t="n"/>
      <c r="K367" s="16" t="n"/>
      <c r="L367" s="16" t="n"/>
      <c r="M367" s="19" t="n"/>
      <c r="N367" s="17">
        <f>IF(D367="","",_xlfn.WORKDAY.INTL(D367,TA_TRN,WEEKEND,HOL))</f>
        <v/>
      </c>
      <c r="O367" s="15">
        <f>IF(OR(N367="",M367&lt;&gt;""),"",IF(DATADATE&gt;N367,"OVERDUE",""))</f>
        <v/>
      </c>
      <c r="P367" s="15">
        <f>IF(OR(M367="",N367=""),"",IF(M367&lt;=N367,"On time","Late"))</f>
        <v/>
      </c>
      <c r="Q367" s="16" t="n"/>
      <c r="R367" s="16" t="n"/>
    </row>
    <row r="368">
      <c r="A368" s="15">
        <f>IF(C368="","",PROJ&amp;"-TRN-"&amp;B368&amp;"-"&amp;TEXT(C368,"0000"))</f>
        <v/>
      </c>
      <c r="B368" s="16" t="n"/>
      <c r="C368" s="16" t="n"/>
      <c r="D368" s="19" t="n"/>
      <c r="E368" s="16" t="n"/>
      <c r="F368" s="16" t="n"/>
      <c r="G368" s="16" t="n"/>
      <c r="H368" s="20" t="n"/>
      <c r="I368" s="16" t="n"/>
      <c r="J368" s="16" t="n"/>
      <c r="K368" s="16" t="n"/>
      <c r="L368" s="16" t="n"/>
      <c r="M368" s="19" t="n"/>
      <c r="N368" s="17">
        <f>IF(D368="","",_xlfn.WORKDAY.INTL(D368,TA_TRN,WEEKEND,HOL))</f>
        <v/>
      </c>
      <c r="O368" s="15">
        <f>IF(OR(N368="",M368&lt;&gt;""),"",IF(DATADATE&gt;N368,"OVERDUE",""))</f>
        <v/>
      </c>
      <c r="P368" s="15">
        <f>IF(OR(M368="",N368=""),"",IF(M368&lt;=N368,"On time","Late"))</f>
        <v/>
      </c>
      <c r="Q368" s="16" t="n"/>
      <c r="R368" s="16" t="n"/>
    </row>
    <row r="369">
      <c r="A369" s="15">
        <f>IF(C369="","",PROJ&amp;"-TRN-"&amp;B369&amp;"-"&amp;TEXT(C369,"0000"))</f>
        <v/>
      </c>
      <c r="B369" s="16" t="n"/>
      <c r="C369" s="16" t="n"/>
      <c r="D369" s="19" t="n"/>
      <c r="E369" s="16" t="n"/>
      <c r="F369" s="16" t="n"/>
      <c r="G369" s="16" t="n"/>
      <c r="H369" s="20" t="n"/>
      <c r="I369" s="16" t="n"/>
      <c r="J369" s="16" t="n"/>
      <c r="K369" s="16" t="n"/>
      <c r="L369" s="16" t="n"/>
      <c r="M369" s="19" t="n"/>
      <c r="N369" s="17">
        <f>IF(D369="","",_xlfn.WORKDAY.INTL(D369,TA_TRN,WEEKEND,HOL))</f>
        <v/>
      </c>
      <c r="O369" s="15">
        <f>IF(OR(N369="",M369&lt;&gt;""),"",IF(DATADATE&gt;N369,"OVERDUE",""))</f>
        <v/>
      </c>
      <c r="P369" s="15">
        <f>IF(OR(M369="",N369=""),"",IF(M369&lt;=N369,"On time","Late"))</f>
        <v/>
      </c>
      <c r="Q369" s="16" t="n"/>
      <c r="R369" s="16" t="n"/>
    </row>
    <row r="370">
      <c r="A370" s="15">
        <f>IF(C370="","",PROJ&amp;"-TRN-"&amp;B370&amp;"-"&amp;TEXT(C370,"0000"))</f>
        <v/>
      </c>
      <c r="B370" s="16" t="n"/>
      <c r="C370" s="16" t="n"/>
      <c r="D370" s="19" t="n"/>
      <c r="E370" s="16" t="n"/>
      <c r="F370" s="16" t="n"/>
      <c r="G370" s="16" t="n"/>
      <c r="H370" s="20" t="n"/>
      <c r="I370" s="16" t="n"/>
      <c r="J370" s="16" t="n"/>
      <c r="K370" s="16" t="n"/>
      <c r="L370" s="16" t="n"/>
      <c r="M370" s="19" t="n"/>
      <c r="N370" s="17">
        <f>IF(D370="","",_xlfn.WORKDAY.INTL(D370,TA_TRN,WEEKEND,HOL))</f>
        <v/>
      </c>
      <c r="O370" s="15">
        <f>IF(OR(N370="",M370&lt;&gt;""),"",IF(DATADATE&gt;N370,"OVERDUE",""))</f>
        <v/>
      </c>
      <c r="P370" s="15">
        <f>IF(OR(M370="",N370=""),"",IF(M370&lt;=N370,"On time","Late"))</f>
        <v/>
      </c>
      <c r="Q370" s="16" t="n"/>
      <c r="R370" s="16" t="n"/>
    </row>
    <row r="371">
      <c r="A371" s="15">
        <f>IF(C371="","",PROJ&amp;"-TRN-"&amp;B371&amp;"-"&amp;TEXT(C371,"0000"))</f>
        <v/>
      </c>
      <c r="B371" s="16" t="n"/>
      <c r="C371" s="16" t="n"/>
      <c r="D371" s="19" t="n"/>
      <c r="E371" s="16" t="n"/>
      <c r="F371" s="16" t="n"/>
      <c r="G371" s="16" t="n"/>
      <c r="H371" s="20" t="n"/>
      <c r="I371" s="16" t="n"/>
      <c r="J371" s="16" t="n"/>
      <c r="K371" s="16" t="n"/>
      <c r="L371" s="16" t="n"/>
      <c r="M371" s="19" t="n"/>
      <c r="N371" s="17">
        <f>IF(D371="","",_xlfn.WORKDAY.INTL(D371,TA_TRN,WEEKEND,HOL))</f>
        <v/>
      </c>
      <c r="O371" s="15">
        <f>IF(OR(N371="",M371&lt;&gt;""),"",IF(DATADATE&gt;N371,"OVERDUE",""))</f>
        <v/>
      </c>
      <c r="P371" s="15">
        <f>IF(OR(M371="",N371=""),"",IF(M371&lt;=N371,"On time","Late"))</f>
        <v/>
      </c>
      <c r="Q371" s="16" t="n"/>
      <c r="R371" s="16" t="n"/>
    </row>
    <row r="372">
      <c r="A372" s="15">
        <f>IF(C372="","",PROJ&amp;"-TRN-"&amp;B372&amp;"-"&amp;TEXT(C372,"0000"))</f>
        <v/>
      </c>
      <c r="B372" s="16" t="n"/>
      <c r="C372" s="16" t="n"/>
      <c r="D372" s="19" t="n"/>
      <c r="E372" s="16" t="n"/>
      <c r="F372" s="16" t="n"/>
      <c r="G372" s="16" t="n"/>
      <c r="H372" s="20" t="n"/>
      <c r="I372" s="16" t="n"/>
      <c r="J372" s="16" t="n"/>
      <c r="K372" s="16" t="n"/>
      <c r="L372" s="16" t="n"/>
      <c r="M372" s="19" t="n"/>
      <c r="N372" s="17">
        <f>IF(D372="","",_xlfn.WORKDAY.INTL(D372,TA_TRN,WEEKEND,HOL))</f>
        <v/>
      </c>
      <c r="O372" s="15">
        <f>IF(OR(N372="",M372&lt;&gt;""),"",IF(DATADATE&gt;N372,"OVERDUE",""))</f>
        <v/>
      </c>
      <c r="P372" s="15">
        <f>IF(OR(M372="",N372=""),"",IF(M372&lt;=N372,"On time","Late"))</f>
        <v/>
      </c>
      <c r="Q372" s="16" t="n"/>
      <c r="R372" s="16" t="n"/>
    </row>
    <row r="373">
      <c r="A373" s="15">
        <f>IF(C373="","",PROJ&amp;"-TRN-"&amp;B373&amp;"-"&amp;TEXT(C373,"0000"))</f>
        <v/>
      </c>
      <c r="B373" s="16" t="n"/>
      <c r="C373" s="16" t="n"/>
      <c r="D373" s="19" t="n"/>
      <c r="E373" s="16" t="n"/>
      <c r="F373" s="16" t="n"/>
      <c r="G373" s="16" t="n"/>
      <c r="H373" s="20" t="n"/>
      <c r="I373" s="16" t="n"/>
      <c r="J373" s="16" t="n"/>
      <c r="K373" s="16" t="n"/>
      <c r="L373" s="16" t="n"/>
      <c r="M373" s="19" t="n"/>
      <c r="N373" s="17">
        <f>IF(D373="","",_xlfn.WORKDAY.INTL(D373,TA_TRN,WEEKEND,HOL))</f>
        <v/>
      </c>
      <c r="O373" s="15">
        <f>IF(OR(N373="",M373&lt;&gt;""),"",IF(DATADATE&gt;N373,"OVERDUE",""))</f>
        <v/>
      </c>
      <c r="P373" s="15">
        <f>IF(OR(M373="",N373=""),"",IF(M373&lt;=N373,"On time","Late"))</f>
        <v/>
      </c>
      <c r="Q373" s="16" t="n"/>
      <c r="R373" s="16" t="n"/>
    </row>
    <row r="374">
      <c r="A374" s="15">
        <f>IF(C374="","",PROJ&amp;"-TRN-"&amp;B374&amp;"-"&amp;TEXT(C374,"0000"))</f>
        <v/>
      </c>
      <c r="B374" s="16" t="n"/>
      <c r="C374" s="16" t="n"/>
      <c r="D374" s="19" t="n"/>
      <c r="E374" s="16" t="n"/>
      <c r="F374" s="16" t="n"/>
      <c r="G374" s="16" t="n"/>
      <c r="H374" s="20" t="n"/>
      <c r="I374" s="16" t="n"/>
      <c r="J374" s="16" t="n"/>
      <c r="K374" s="16" t="n"/>
      <c r="L374" s="16" t="n"/>
      <c r="M374" s="19" t="n"/>
      <c r="N374" s="17">
        <f>IF(D374="","",_xlfn.WORKDAY.INTL(D374,TA_TRN,WEEKEND,HOL))</f>
        <v/>
      </c>
      <c r="O374" s="15">
        <f>IF(OR(N374="",M374&lt;&gt;""),"",IF(DATADATE&gt;N374,"OVERDUE",""))</f>
        <v/>
      </c>
      <c r="P374" s="15">
        <f>IF(OR(M374="",N374=""),"",IF(M374&lt;=N374,"On time","Late"))</f>
        <v/>
      </c>
      <c r="Q374" s="16" t="n"/>
      <c r="R374" s="16" t="n"/>
    </row>
    <row r="375">
      <c r="A375" s="15">
        <f>IF(C375="","",PROJ&amp;"-TRN-"&amp;B375&amp;"-"&amp;TEXT(C375,"0000"))</f>
        <v/>
      </c>
      <c r="B375" s="16" t="n"/>
      <c r="C375" s="16" t="n"/>
      <c r="D375" s="19" t="n"/>
      <c r="E375" s="16" t="n"/>
      <c r="F375" s="16" t="n"/>
      <c r="G375" s="16" t="n"/>
      <c r="H375" s="20" t="n"/>
      <c r="I375" s="16" t="n"/>
      <c r="J375" s="16" t="n"/>
      <c r="K375" s="16" t="n"/>
      <c r="L375" s="16" t="n"/>
      <c r="M375" s="19" t="n"/>
      <c r="N375" s="17">
        <f>IF(D375="","",_xlfn.WORKDAY.INTL(D375,TA_TRN,WEEKEND,HOL))</f>
        <v/>
      </c>
      <c r="O375" s="15">
        <f>IF(OR(N375="",M375&lt;&gt;""),"",IF(DATADATE&gt;N375,"OVERDUE",""))</f>
        <v/>
      </c>
      <c r="P375" s="15">
        <f>IF(OR(M375="",N375=""),"",IF(M375&lt;=N375,"On time","Late"))</f>
        <v/>
      </c>
      <c r="Q375" s="16" t="n"/>
      <c r="R375" s="16" t="n"/>
    </row>
    <row r="376">
      <c r="A376" s="15">
        <f>IF(C376="","",PROJ&amp;"-TRN-"&amp;B376&amp;"-"&amp;TEXT(C376,"0000"))</f>
        <v/>
      </c>
      <c r="B376" s="16" t="n"/>
      <c r="C376" s="16" t="n"/>
      <c r="D376" s="19" t="n"/>
      <c r="E376" s="16" t="n"/>
      <c r="F376" s="16" t="n"/>
      <c r="G376" s="16" t="n"/>
      <c r="H376" s="20" t="n"/>
      <c r="I376" s="16" t="n"/>
      <c r="J376" s="16" t="n"/>
      <c r="K376" s="16" t="n"/>
      <c r="L376" s="16" t="n"/>
      <c r="M376" s="19" t="n"/>
      <c r="N376" s="17">
        <f>IF(D376="","",_xlfn.WORKDAY.INTL(D376,TA_TRN,WEEKEND,HOL))</f>
        <v/>
      </c>
      <c r="O376" s="15">
        <f>IF(OR(N376="",M376&lt;&gt;""),"",IF(DATADATE&gt;N376,"OVERDUE",""))</f>
        <v/>
      </c>
      <c r="P376" s="15">
        <f>IF(OR(M376="",N376=""),"",IF(M376&lt;=N376,"On time","Late"))</f>
        <v/>
      </c>
      <c r="Q376" s="16" t="n"/>
      <c r="R376" s="16" t="n"/>
    </row>
    <row r="377">
      <c r="A377" s="15">
        <f>IF(C377="","",PROJ&amp;"-TRN-"&amp;B377&amp;"-"&amp;TEXT(C377,"0000"))</f>
        <v/>
      </c>
      <c r="B377" s="16" t="n"/>
      <c r="C377" s="16" t="n"/>
      <c r="D377" s="19" t="n"/>
      <c r="E377" s="16" t="n"/>
      <c r="F377" s="16" t="n"/>
      <c r="G377" s="16" t="n"/>
      <c r="H377" s="20" t="n"/>
      <c r="I377" s="16" t="n"/>
      <c r="J377" s="16" t="n"/>
      <c r="K377" s="16" t="n"/>
      <c r="L377" s="16" t="n"/>
      <c r="M377" s="19" t="n"/>
      <c r="N377" s="17">
        <f>IF(D377="","",_xlfn.WORKDAY.INTL(D377,TA_TRN,WEEKEND,HOL))</f>
        <v/>
      </c>
      <c r="O377" s="15">
        <f>IF(OR(N377="",M377&lt;&gt;""),"",IF(DATADATE&gt;N377,"OVERDUE",""))</f>
        <v/>
      </c>
      <c r="P377" s="15">
        <f>IF(OR(M377="",N377=""),"",IF(M377&lt;=N377,"On time","Late"))</f>
        <v/>
      </c>
      <c r="Q377" s="16" t="n"/>
      <c r="R377" s="16" t="n"/>
    </row>
    <row r="378">
      <c r="A378" s="15">
        <f>IF(C378="","",PROJ&amp;"-TRN-"&amp;B378&amp;"-"&amp;TEXT(C378,"0000"))</f>
        <v/>
      </c>
      <c r="B378" s="16" t="n"/>
      <c r="C378" s="16" t="n"/>
      <c r="D378" s="19" t="n"/>
      <c r="E378" s="16" t="n"/>
      <c r="F378" s="16" t="n"/>
      <c r="G378" s="16" t="n"/>
      <c r="H378" s="20" t="n"/>
      <c r="I378" s="16" t="n"/>
      <c r="J378" s="16" t="n"/>
      <c r="K378" s="16" t="n"/>
      <c r="L378" s="16" t="n"/>
      <c r="M378" s="19" t="n"/>
      <c r="N378" s="17">
        <f>IF(D378="","",_xlfn.WORKDAY.INTL(D378,TA_TRN,WEEKEND,HOL))</f>
        <v/>
      </c>
      <c r="O378" s="15">
        <f>IF(OR(N378="",M378&lt;&gt;""),"",IF(DATADATE&gt;N378,"OVERDUE",""))</f>
        <v/>
      </c>
      <c r="P378" s="15">
        <f>IF(OR(M378="",N378=""),"",IF(M378&lt;=N378,"On time","Late"))</f>
        <v/>
      </c>
      <c r="Q378" s="16" t="n"/>
      <c r="R378" s="16" t="n"/>
    </row>
    <row r="379">
      <c r="A379" s="15">
        <f>IF(C379="","",PROJ&amp;"-TRN-"&amp;B379&amp;"-"&amp;TEXT(C379,"0000"))</f>
        <v/>
      </c>
      <c r="B379" s="16" t="n"/>
      <c r="C379" s="16" t="n"/>
      <c r="D379" s="19" t="n"/>
      <c r="E379" s="16" t="n"/>
      <c r="F379" s="16" t="n"/>
      <c r="G379" s="16" t="n"/>
      <c r="H379" s="20" t="n"/>
      <c r="I379" s="16" t="n"/>
      <c r="J379" s="16" t="n"/>
      <c r="K379" s="16" t="n"/>
      <c r="L379" s="16" t="n"/>
      <c r="M379" s="19" t="n"/>
      <c r="N379" s="17">
        <f>IF(D379="","",_xlfn.WORKDAY.INTL(D379,TA_TRN,WEEKEND,HOL))</f>
        <v/>
      </c>
      <c r="O379" s="15">
        <f>IF(OR(N379="",M379&lt;&gt;""),"",IF(DATADATE&gt;N379,"OVERDUE",""))</f>
        <v/>
      </c>
      <c r="P379" s="15">
        <f>IF(OR(M379="",N379=""),"",IF(M379&lt;=N379,"On time","Late"))</f>
        <v/>
      </c>
      <c r="Q379" s="16" t="n"/>
      <c r="R379" s="16" t="n"/>
    </row>
    <row r="380">
      <c r="A380" s="15">
        <f>IF(C380="","",PROJ&amp;"-TRN-"&amp;B380&amp;"-"&amp;TEXT(C380,"0000"))</f>
        <v/>
      </c>
      <c r="B380" s="16" t="n"/>
      <c r="C380" s="16" t="n"/>
      <c r="D380" s="19" t="n"/>
      <c r="E380" s="16" t="n"/>
      <c r="F380" s="16" t="n"/>
      <c r="G380" s="16" t="n"/>
      <c r="H380" s="20" t="n"/>
      <c r="I380" s="16" t="n"/>
      <c r="J380" s="16" t="n"/>
      <c r="K380" s="16" t="n"/>
      <c r="L380" s="16" t="n"/>
      <c r="M380" s="19" t="n"/>
      <c r="N380" s="17">
        <f>IF(D380="","",_xlfn.WORKDAY.INTL(D380,TA_TRN,WEEKEND,HOL))</f>
        <v/>
      </c>
      <c r="O380" s="15">
        <f>IF(OR(N380="",M380&lt;&gt;""),"",IF(DATADATE&gt;N380,"OVERDUE",""))</f>
        <v/>
      </c>
      <c r="P380" s="15">
        <f>IF(OR(M380="",N380=""),"",IF(M380&lt;=N380,"On time","Late"))</f>
        <v/>
      </c>
      <c r="Q380" s="16" t="n"/>
      <c r="R380" s="16" t="n"/>
    </row>
    <row r="381">
      <c r="A381" s="15">
        <f>IF(C381="","",PROJ&amp;"-TRN-"&amp;B381&amp;"-"&amp;TEXT(C381,"0000"))</f>
        <v/>
      </c>
      <c r="B381" s="16" t="n"/>
      <c r="C381" s="16" t="n"/>
      <c r="D381" s="19" t="n"/>
      <c r="E381" s="16" t="n"/>
      <c r="F381" s="16" t="n"/>
      <c r="G381" s="16" t="n"/>
      <c r="H381" s="20" t="n"/>
      <c r="I381" s="16" t="n"/>
      <c r="J381" s="16" t="n"/>
      <c r="K381" s="16" t="n"/>
      <c r="L381" s="16" t="n"/>
      <c r="M381" s="19" t="n"/>
      <c r="N381" s="17">
        <f>IF(D381="","",_xlfn.WORKDAY.INTL(D381,TA_TRN,WEEKEND,HOL))</f>
        <v/>
      </c>
      <c r="O381" s="15">
        <f>IF(OR(N381="",M381&lt;&gt;""),"",IF(DATADATE&gt;N381,"OVERDUE",""))</f>
        <v/>
      </c>
      <c r="P381" s="15">
        <f>IF(OR(M381="",N381=""),"",IF(M381&lt;=N381,"On time","Late"))</f>
        <v/>
      </c>
      <c r="Q381" s="16" t="n"/>
      <c r="R381" s="16" t="n"/>
    </row>
    <row r="382">
      <c r="A382" s="15">
        <f>IF(C382="","",PROJ&amp;"-TRN-"&amp;B382&amp;"-"&amp;TEXT(C382,"0000"))</f>
        <v/>
      </c>
      <c r="B382" s="16" t="n"/>
      <c r="C382" s="16" t="n"/>
      <c r="D382" s="19" t="n"/>
      <c r="E382" s="16" t="n"/>
      <c r="F382" s="16" t="n"/>
      <c r="G382" s="16" t="n"/>
      <c r="H382" s="20" t="n"/>
      <c r="I382" s="16" t="n"/>
      <c r="J382" s="16" t="n"/>
      <c r="K382" s="16" t="n"/>
      <c r="L382" s="16" t="n"/>
      <c r="M382" s="19" t="n"/>
      <c r="N382" s="17">
        <f>IF(D382="","",_xlfn.WORKDAY.INTL(D382,TA_TRN,WEEKEND,HOL))</f>
        <v/>
      </c>
      <c r="O382" s="15">
        <f>IF(OR(N382="",M382&lt;&gt;""),"",IF(DATADATE&gt;N382,"OVERDUE",""))</f>
        <v/>
      </c>
      <c r="P382" s="15">
        <f>IF(OR(M382="",N382=""),"",IF(M382&lt;=N382,"On time","Late"))</f>
        <v/>
      </c>
      <c r="Q382" s="16" t="n"/>
      <c r="R382" s="16" t="n"/>
    </row>
    <row r="383">
      <c r="A383" s="15">
        <f>IF(C383="","",PROJ&amp;"-TRN-"&amp;B383&amp;"-"&amp;TEXT(C383,"0000"))</f>
        <v/>
      </c>
      <c r="B383" s="16" t="n"/>
      <c r="C383" s="16" t="n"/>
      <c r="D383" s="19" t="n"/>
      <c r="E383" s="16" t="n"/>
      <c r="F383" s="16" t="n"/>
      <c r="G383" s="16" t="n"/>
      <c r="H383" s="20" t="n"/>
      <c r="I383" s="16" t="n"/>
      <c r="J383" s="16" t="n"/>
      <c r="K383" s="16" t="n"/>
      <c r="L383" s="16" t="n"/>
      <c r="M383" s="19" t="n"/>
      <c r="N383" s="17">
        <f>IF(D383="","",_xlfn.WORKDAY.INTL(D383,TA_TRN,WEEKEND,HOL))</f>
        <v/>
      </c>
      <c r="O383" s="15">
        <f>IF(OR(N383="",M383&lt;&gt;""),"",IF(DATADATE&gt;N383,"OVERDUE",""))</f>
        <v/>
      </c>
      <c r="P383" s="15">
        <f>IF(OR(M383="",N383=""),"",IF(M383&lt;=N383,"On time","Late"))</f>
        <v/>
      </c>
      <c r="Q383" s="16" t="n"/>
      <c r="R383" s="16" t="n"/>
    </row>
    <row r="384">
      <c r="A384" s="15">
        <f>IF(C384="","",PROJ&amp;"-TRN-"&amp;B384&amp;"-"&amp;TEXT(C384,"0000"))</f>
        <v/>
      </c>
      <c r="B384" s="16" t="n"/>
      <c r="C384" s="16" t="n"/>
      <c r="D384" s="19" t="n"/>
      <c r="E384" s="16" t="n"/>
      <c r="F384" s="16" t="n"/>
      <c r="G384" s="16" t="n"/>
      <c r="H384" s="20" t="n"/>
      <c r="I384" s="16" t="n"/>
      <c r="J384" s="16" t="n"/>
      <c r="K384" s="16" t="n"/>
      <c r="L384" s="16" t="n"/>
      <c r="M384" s="19" t="n"/>
      <c r="N384" s="17">
        <f>IF(D384="","",_xlfn.WORKDAY.INTL(D384,TA_TRN,WEEKEND,HOL))</f>
        <v/>
      </c>
      <c r="O384" s="15">
        <f>IF(OR(N384="",M384&lt;&gt;""),"",IF(DATADATE&gt;N384,"OVERDUE",""))</f>
        <v/>
      </c>
      <c r="P384" s="15">
        <f>IF(OR(M384="",N384=""),"",IF(M384&lt;=N384,"On time","Late"))</f>
        <v/>
      </c>
      <c r="Q384" s="16" t="n"/>
      <c r="R384" s="16" t="n"/>
    </row>
    <row r="385">
      <c r="A385" s="15">
        <f>IF(C385="","",PROJ&amp;"-TRN-"&amp;B385&amp;"-"&amp;TEXT(C385,"0000"))</f>
        <v/>
      </c>
      <c r="B385" s="16" t="n"/>
      <c r="C385" s="16" t="n"/>
      <c r="D385" s="19" t="n"/>
      <c r="E385" s="16" t="n"/>
      <c r="F385" s="16" t="n"/>
      <c r="G385" s="16" t="n"/>
      <c r="H385" s="20" t="n"/>
      <c r="I385" s="16" t="n"/>
      <c r="J385" s="16" t="n"/>
      <c r="K385" s="16" t="n"/>
      <c r="L385" s="16" t="n"/>
      <c r="M385" s="19" t="n"/>
      <c r="N385" s="17">
        <f>IF(D385="","",_xlfn.WORKDAY.INTL(D385,TA_TRN,WEEKEND,HOL))</f>
        <v/>
      </c>
      <c r="O385" s="15">
        <f>IF(OR(N385="",M385&lt;&gt;""),"",IF(DATADATE&gt;N385,"OVERDUE",""))</f>
        <v/>
      </c>
      <c r="P385" s="15">
        <f>IF(OR(M385="",N385=""),"",IF(M385&lt;=N385,"On time","Late"))</f>
        <v/>
      </c>
      <c r="Q385" s="16" t="n"/>
      <c r="R385" s="16" t="n"/>
    </row>
    <row r="386">
      <c r="A386" s="15">
        <f>IF(C386="","",PROJ&amp;"-TRN-"&amp;B386&amp;"-"&amp;TEXT(C386,"0000"))</f>
        <v/>
      </c>
      <c r="B386" s="16" t="n"/>
      <c r="C386" s="16" t="n"/>
      <c r="D386" s="19" t="n"/>
      <c r="E386" s="16" t="n"/>
      <c r="F386" s="16" t="n"/>
      <c r="G386" s="16" t="n"/>
      <c r="H386" s="20" t="n"/>
      <c r="I386" s="16" t="n"/>
      <c r="J386" s="16" t="n"/>
      <c r="K386" s="16" t="n"/>
      <c r="L386" s="16" t="n"/>
      <c r="M386" s="19" t="n"/>
      <c r="N386" s="17">
        <f>IF(D386="","",_xlfn.WORKDAY.INTL(D386,TA_TRN,WEEKEND,HOL))</f>
        <v/>
      </c>
      <c r="O386" s="15">
        <f>IF(OR(N386="",M386&lt;&gt;""),"",IF(DATADATE&gt;N386,"OVERDUE",""))</f>
        <v/>
      </c>
      <c r="P386" s="15">
        <f>IF(OR(M386="",N386=""),"",IF(M386&lt;=N386,"On time","Late"))</f>
        <v/>
      </c>
      <c r="Q386" s="16" t="n"/>
      <c r="R386" s="16" t="n"/>
    </row>
    <row r="387">
      <c r="A387" s="15">
        <f>IF(C387="","",PROJ&amp;"-TRN-"&amp;B387&amp;"-"&amp;TEXT(C387,"0000"))</f>
        <v/>
      </c>
      <c r="B387" s="16" t="n"/>
      <c r="C387" s="16" t="n"/>
      <c r="D387" s="19" t="n"/>
      <c r="E387" s="16" t="n"/>
      <c r="F387" s="16" t="n"/>
      <c r="G387" s="16" t="n"/>
      <c r="H387" s="20" t="n"/>
      <c r="I387" s="16" t="n"/>
      <c r="J387" s="16" t="n"/>
      <c r="K387" s="16" t="n"/>
      <c r="L387" s="16" t="n"/>
      <c r="M387" s="19" t="n"/>
      <c r="N387" s="17">
        <f>IF(D387="","",_xlfn.WORKDAY.INTL(D387,TA_TRN,WEEKEND,HOL))</f>
        <v/>
      </c>
      <c r="O387" s="15">
        <f>IF(OR(N387="",M387&lt;&gt;""),"",IF(DATADATE&gt;N387,"OVERDUE",""))</f>
        <v/>
      </c>
      <c r="P387" s="15">
        <f>IF(OR(M387="",N387=""),"",IF(M387&lt;=N387,"On time","Late"))</f>
        <v/>
      </c>
      <c r="Q387" s="16" t="n"/>
      <c r="R387" s="16" t="n"/>
    </row>
    <row r="388">
      <c r="A388" s="15">
        <f>IF(C388="","",PROJ&amp;"-TRN-"&amp;B388&amp;"-"&amp;TEXT(C388,"0000"))</f>
        <v/>
      </c>
      <c r="B388" s="16" t="n"/>
      <c r="C388" s="16" t="n"/>
      <c r="D388" s="19" t="n"/>
      <c r="E388" s="16" t="n"/>
      <c r="F388" s="16" t="n"/>
      <c r="G388" s="16" t="n"/>
      <c r="H388" s="20" t="n"/>
      <c r="I388" s="16" t="n"/>
      <c r="J388" s="16" t="n"/>
      <c r="K388" s="16" t="n"/>
      <c r="L388" s="16" t="n"/>
      <c r="M388" s="19" t="n"/>
      <c r="N388" s="17">
        <f>IF(D388="","",_xlfn.WORKDAY.INTL(D388,TA_TRN,WEEKEND,HOL))</f>
        <v/>
      </c>
      <c r="O388" s="15">
        <f>IF(OR(N388="",M388&lt;&gt;""),"",IF(DATADATE&gt;N388,"OVERDUE",""))</f>
        <v/>
      </c>
      <c r="P388" s="15">
        <f>IF(OR(M388="",N388=""),"",IF(M388&lt;=N388,"On time","Late"))</f>
        <v/>
      </c>
      <c r="Q388" s="16" t="n"/>
      <c r="R388" s="16" t="n"/>
    </row>
    <row r="389">
      <c r="A389" s="15">
        <f>IF(C389="","",PROJ&amp;"-TRN-"&amp;B389&amp;"-"&amp;TEXT(C389,"0000"))</f>
        <v/>
      </c>
      <c r="B389" s="16" t="n"/>
      <c r="C389" s="16" t="n"/>
      <c r="D389" s="19" t="n"/>
      <c r="E389" s="16" t="n"/>
      <c r="F389" s="16" t="n"/>
      <c r="G389" s="16" t="n"/>
      <c r="H389" s="20" t="n"/>
      <c r="I389" s="16" t="n"/>
      <c r="J389" s="16" t="n"/>
      <c r="K389" s="16" t="n"/>
      <c r="L389" s="16" t="n"/>
      <c r="M389" s="19" t="n"/>
      <c r="N389" s="17">
        <f>IF(D389="","",_xlfn.WORKDAY.INTL(D389,TA_TRN,WEEKEND,HOL))</f>
        <v/>
      </c>
      <c r="O389" s="15">
        <f>IF(OR(N389="",M389&lt;&gt;""),"",IF(DATADATE&gt;N389,"OVERDUE",""))</f>
        <v/>
      </c>
      <c r="P389" s="15">
        <f>IF(OR(M389="",N389=""),"",IF(M389&lt;=N389,"On time","Late"))</f>
        <v/>
      </c>
      <c r="Q389" s="16" t="n"/>
      <c r="R389" s="16" t="n"/>
    </row>
    <row r="390">
      <c r="A390" s="15">
        <f>IF(C390="","",PROJ&amp;"-TRN-"&amp;B390&amp;"-"&amp;TEXT(C390,"0000"))</f>
        <v/>
      </c>
      <c r="B390" s="16" t="n"/>
      <c r="C390" s="16" t="n"/>
      <c r="D390" s="19" t="n"/>
      <c r="E390" s="16" t="n"/>
      <c r="F390" s="16" t="n"/>
      <c r="G390" s="16" t="n"/>
      <c r="H390" s="20" t="n"/>
      <c r="I390" s="16" t="n"/>
      <c r="J390" s="16" t="n"/>
      <c r="K390" s="16" t="n"/>
      <c r="L390" s="16" t="n"/>
      <c r="M390" s="19" t="n"/>
      <c r="N390" s="17">
        <f>IF(D390="","",_xlfn.WORKDAY.INTL(D390,TA_TRN,WEEKEND,HOL))</f>
        <v/>
      </c>
      <c r="O390" s="15">
        <f>IF(OR(N390="",M390&lt;&gt;""),"",IF(DATADATE&gt;N390,"OVERDUE",""))</f>
        <v/>
      </c>
      <c r="P390" s="15">
        <f>IF(OR(M390="",N390=""),"",IF(M390&lt;=N390,"On time","Late"))</f>
        <v/>
      </c>
      <c r="Q390" s="16" t="n"/>
      <c r="R390" s="16" t="n"/>
    </row>
    <row r="391">
      <c r="A391" s="15">
        <f>IF(C391="","",PROJ&amp;"-TRN-"&amp;B391&amp;"-"&amp;TEXT(C391,"0000"))</f>
        <v/>
      </c>
      <c r="B391" s="16" t="n"/>
      <c r="C391" s="16" t="n"/>
      <c r="D391" s="19" t="n"/>
      <c r="E391" s="16" t="n"/>
      <c r="F391" s="16" t="n"/>
      <c r="G391" s="16" t="n"/>
      <c r="H391" s="20" t="n"/>
      <c r="I391" s="16" t="n"/>
      <c r="J391" s="16" t="n"/>
      <c r="K391" s="16" t="n"/>
      <c r="L391" s="16" t="n"/>
      <c r="M391" s="19" t="n"/>
      <c r="N391" s="17">
        <f>IF(D391="","",_xlfn.WORKDAY.INTL(D391,TA_TRN,WEEKEND,HOL))</f>
        <v/>
      </c>
      <c r="O391" s="15">
        <f>IF(OR(N391="",M391&lt;&gt;""),"",IF(DATADATE&gt;N391,"OVERDUE",""))</f>
        <v/>
      </c>
      <c r="P391" s="15">
        <f>IF(OR(M391="",N391=""),"",IF(M391&lt;=N391,"On time","Late"))</f>
        <v/>
      </c>
      <c r="Q391" s="16" t="n"/>
      <c r="R391" s="16" t="n"/>
    </row>
    <row r="392">
      <c r="A392" s="15">
        <f>IF(C392="","",PROJ&amp;"-TRN-"&amp;B392&amp;"-"&amp;TEXT(C392,"0000"))</f>
        <v/>
      </c>
      <c r="B392" s="16" t="n"/>
      <c r="C392" s="16" t="n"/>
      <c r="D392" s="19" t="n"/>
      <c r="E392" s="16" t="n"/>
      <c r="F392" s="16" t="n"/>
      <c r="G392" s="16" t="n"/>
      <c r="H392" s="20" t="n"/>
      <c r="I392" s="16" t="n"/>
      <c r="J392" s="16" t="n"/>
      <c r="K392" s="16" t="n"/>
      <c r="L392" s="16" t="n"/>
      <c r="M392" s="19" t="n"/>
      <c r="N392" s="17">
        <f>IF(D392="","",_xlfn.WORKDAY.INTL(D392,TA_TRN,WEEKEND,HOL))</f>
        <v/>
      </c>
      <c r="O392" s="15">
        <f>IF(OR(N392="",M392&lt;&gt;""),"",IF(DATADATE&gt;N392,"OVERDUE",""))</f>
        <v/>
      </c>
      <c r="P392" s="15">
        <f>IF(OR(M392="",N392=""),"",IF(M392&lt;=N392,"On time","Late"))</f>
        <v/>
      </c>
      <c r="Q392" s="16" t="n"/>
      <c r="R392" s="16" t="n"/>
    </row>
    <row r="393">
      <c r="A393" s="15">
        <f>IF(C393="","",PROJ&amp;"-TRN-"&amp;B393&amp;"-"&amp;TEXT(C393,"0000"))</f>
        <v/>
      </c>
      <c r="B393" s="16" t="n"/>
      <c r="C393" s="16" t="n"/>
      <c r="D393" s="19" t="n"/>
      <c r="E393" s="16" t="n"/>
      <c r="F393" s="16" t="n"/>
      <c r="G393" s="16" t="n"/>
      <c r="H393" s="20" t="n"/>
      <c r="I393" s="16" t="n"/>
      <c r="J393" s="16" t="n"/>
      <c r="K393" s="16" t="n"/>
      <c r="L393" s="16" t="n"/>
      <c r="M393" s="19" t="n"/>
      <c r="N393" s="17">
        <f>IF(D393="","",_xlfn.WORKDAY.INTL(D393,TA_TRN,WEEKEND,HOL))</f>
        <v/>
      </c>
      <c r="O393" s="15">
        <f>IF(OR(N393="",M393&lt;&gt;""),"",IF(DATADATE&gt;N393,"OVERDUE",""))</f>
        <v/>
      </c>
      <c r="P393" s="15">
        <f>IF(OR(M393="",N393=""),"",IF(M393&lt;=N393,"On time","Late"))</f>
        <v/>
      </c>
      <c r="Q393" s="16" t="n"/>
      <c r="R393" s="16" t="n"/>
    </row>
    <row r="394">
      <c r="A394" s="15">
        <f>IF(C394="","",PROJ&amp;"-TRN-"&amp;B394&amp;"-"&amp;TEXT(C394,"0000"))</f>
        <v/>
      </c>
      <c r="B394" s="16" t="n"/>
      <c r="C394" s="16" t="n"/>
      <c r="D394" s="19" t="n"/>
      <c r="E394" s="16" t="n"/>
      <c r="F394" s="16" t="n"/>
      <c r="G394" s="16" t="n"/>
      <c r="H394" s="20" t="n"/>
      <c r="I394" s="16" t="n"/>
      <c r="J394" s="16" t="n"/>
      <c r="K394" s="16" t="n"/>
      <c r="L394" s="16" t="n"/>
      <c r="M394" s="19" t="n"/>
      <c r="N394" s="17">
        <f>IF(D394="","",_xlfn.WORKDAY.INTL(D394,TA_TRN,WEEKEND,HOL))</f>
        <v/>
      </c>
      <c r="O394" s="15">
        <f>IF(OR(N394="",M394&lt;&gt;""),"",IF(DATADATE&gt;N394,"OVERDUE",""))</f>
        <v/>
      </c>
      <c r="P394" s="15">
        <f>IF(OR(M394="",N394=""),"",IF(M394&lt;=N394,"On time","Late"))</f>
        <v/>
      </c>
      <c r="Q394" s="16" t="n"/>
      <c r="R394" s="16" t="n"/>
    </row>
    <row r="395">
      <c r="A395" s="15">
        <f>IF(C395="","",PROJ&amp;"-TRN-"&amp;B395&amp;"-"&amp;TEXT(C395,"0000"))</f>
        <v/>
      </c>
      <c r="B395" s="16" t="n"/>
      <c r="C395" s="16" t="n"/>
      <c r="D395" s="19" t="n"/>
      <c r="E395" s="16" t="n"/>
      <c r="F395" s="16" t="n"/>
      <c r="G395" s="16" t="n"/>
      <c r="H395" s="20" t="n"/>
      <c r="I395" s="16" t="n"/>
      <c r="J395" s="16" t="n"/>
      <c r="K395" s="16" t="n"/>
      <c r="L395" s="16" t="n"/>
      <c r="M395" s="19" t="n"/>
      <c r="N395" s="17">
        <f>IF(D395="","",_xlfn.WORKDAY.INTL(D395,TA_TRN,WEEKEND,HOL))</f>
        <v/>
      </c>
      <c r="O395" s="15">
        <f>IF(OR(N395="",M395&lt;&gt;""),"",IF(DATADATE&gt;N395,"OVERDUE",""))</f>
        <v/>
      </c>
      <c r="P395" s="15">
        <f>IF(OR(M395="",N395=""),"",IF(M395&lt;=N395,"On time","Late"))</f>
        <v/>
      </c>
      <c r="Q395" s="16" t="n"/>
      <c r="R395" s="16" t="n"/>
    </row>
    <row r="396">
      <c r="A396" s="15">
        <f>IF(C396="","",PROJ&amp;"-TRN-"&amp;B396&amp;"-"&amp;TEXT(C396,"0000"))</f>
        <v/>
      </c>
      <c r="B396" s="16" t="n"/>
      <c r="C396" s="16" t="n"/>
      <c r="D396" s="19" t="n"/>
      <c r="E396" s="16" t="n"/>
      <c r="F396" s="16" t="n"/>
      <c r="G396" s="16" t="n"/>
      <c r="H396" s="20" t="n"/>
      <c r="I396" s="16" t="n"/>
      <c r="J396" s="16" t="n"/>
      <c r="K396" s="16" t="n"/>
      <c r="L396" s="16" t="n"/>
      <c r="M396" s="19" t="n"/>
      <c r="N396" s="17">
        <f>IF(D396="","",_xlfn.WORKDAY.INTL(D396,TA_TRN,WEEKEND,HOL))</f>
        <v/>
      </c>
      <c r="O396" s="15">
        <f>IF(OR(N396="",M396&lt;&gt;""),"",IF(DATADATE&gt;N396,"OVERDUE",""))</f>
        <v/>
      </c>
      <c r="P396" s="15">
        <f>IF(OR(M396="",N396=""),"",IF(M396&lt;=N396,"On time","Late"))</f>
        <v/>
      </c>
      <c r="Q396" s="16" t="n"/>
      <c r="R396" s="16" t="n"/>
    </row>
    <row r="397">
      <c r="A397" s="15">
        <f>IF(C397="","",PROJ&amp;"-TRN-"&amp;B397&amp;"-"&amp;TEXT(C397,"0000"))</f>
        <v/>
      </c>
      <c r="B397" s="16" t="n"/>
      <c r="C397" s="16" t="n"/>
      <c r="D397" s="19" t="n"/>
      <c r="E397" s="16" t="n"/>
      <c r="F397" s="16" t="n"/>
      <c r="G397" s="16" t="n"/>
      <c r="H397" s="20" t="n"/>
      <c r="I397" s="16" t="n"/>
      <c r="J397" s="16" t="n"/>
      <c r="K397" s="16" t="n"/>
      <c r="L397" s="16" t="n"/>
      <c r="M397" s="19" t="n"/>
      <c r="N397" s="17">
        <f>IF(D397="","",_xlfn.WORKDAY.INTL(D397,TA_TRN,WEEKEND,HOL))</f>
        <v/>
      </c>
      <c r="O397" s="15">
        <f>IF(OR(N397="",M397&lt;&gt;""),"",IF(DATADATE&gt;N397,"OVERDUE",""))</f>
        <v/>
      </c>
      <c r="P397" s="15">
        <f>IF(OR(M397="",N397=""),"",IF(M397&lt;=N397,"On time","Late"))</f>
        <v/>
      </c>
      <c r="Q397" s="16" t="n"/>
      <c r="R397" s="16" t="n"/>
    </row>
    <row r="398">
      <c r="A398" s="15">
        <f>IF(C398="","",PROJ&amp;"-TRN-"&amp;B398&amp;"-"&amp;TEXT(C398,"0000"))</f>
        <v/>
      </c>
      <c r="B398" s="16" t="n"/>
      <c r="C398" s="16" t="n"/>
      <c r="D398" s="19" t="n"/>
      <c r="E398" s="16" t="n"/>
      <c r="F398" s="16" t="n"/>
      <c r="G398" s="16" t="n"/>
      <c r="H398" s="20" t="n"/>
      <c r="I398" s="16" t="n"/>
      <c r="J398" s="16" t="n"/>
      <c r="K398" s="16" t="n"/>
      <c r="L398" s="16" t="n"/>
      <c r="M398" s="19" t="n"/>
      <c r="N398" s="17">
        <f>IF(D398="","",_xlfn.WORKDAY.INTL(D398,TA_TRN,WEEKEND,HOL))</f>
        <v/>
      </c>
      <c r="O398" s="15">
        <f>IF(OR(N398="",M398&lt;&gt;""),"",IF(DATADATE&gt;N398,"OVERDUE",""))</f>
        <v/>
      </c>
      <c r="P398" s="15">
        <f>IF(OR(M398="",N398=""),"",IF(M398&lt;=N398,"On time","Late"))</f>
        <v/>
      </c>
      <c r="Q398" s="16" t="n"/>
      <c r="R398" s="16" t="n"/>
    </row>
    <row r="399">
      <c r="A399" s="15">
        <f>IF(C399="","",PROJ&amp;"-TRN-"&amp;B399&amp;"-"&amp;TEXT(C399,"0000"))</f>
        <v/>
      </c>
      <c r="B399" s="16" t="n"/>
      <c r="C399" s="16" t="n"/>
      <c r="D399" s="19" t="n"/>
      <c r="E399" s="16" t="n"/>
      <c r="F399" s="16" t="n"/>
      <c r="G399" s="16" t="n"/>
      <c r="H399" s="20" t="n"/>
      <c r="I399" s="16" t="n"/>
      <c r="J399" s="16" t="n"/>
      <c r="K399" s="16" t="n"/>
      <c r="L399" s="16" t="n"/>
      <c r="M399" s="19" t="n"/>
      <c r="N399" s="17">
        <f>IF(D399="","",_xlfn.WORKDAY.INTL(D399,TA_TRN,WEEKEND,HOL))</f>
        <v/>
      </c>
      <c r="O399" s="15">
        <f>IF(OR(N399="",M399&lt;&gt;""),"",IF(DATADATE&gt;N399,"OVERDUE",""))</f>
        <v/>
      </c>
      <c r="P399" s="15">
        <f>IF(OR(M399="",N399=""),"",IF(M399&lt;=N399,"On time","Late"))</f>
        <v/>
      </c>
      <c r="Q399" s="16" t="n"/>
      <c r="R399" s="16" t="n"/>
    </row>
    <row r="400">
      <c r="A400" s="15">
        <f>IF(C400="","",PROJ&amp;"-TRN-"&amp;B400&amp;"-"&amp;TEXT(C400,"0000"))</f>
        <v/>
      </c>
      <c r="B400" s="16" t="n"/>
      <c r="C400" s="16" t="n"/>
      <c r="D400" s="19" t="n"/>
      <c r="E400" s="16" t="n"/>
      <c r="F400" s="16" t="n"/>
      <c r="G400" s="16" t="n"/>
      <c r="H400" s="20" t="n"/>
      <c r="I400" s="16" t="n"/>
      <c r="J400" s="16" t="n"/>
      <c r="K400" s="16" t="n"/>
      <c r="L400" s="16" t="n"/>
      <c r="M400" s="19" t="n"/>
      <c r="N400" s="17">
        <f>IF(D400="","",_xlfn.WORKDAY.INTL(D400,TA_TRN,WEEKEND,HOL))</f>
        <v/>
      </c>
      <c r="O400" s="15">
        <f>IF(OR(N400="",M400&lt;&gt;""),"",IF(DATADATE&gt;N400,"OVERDUE",""))</f>
        <v/>
      </c>
      <c r="P400" s="15">
        <f>IF(OR(M400="",N400=""),"",IF(M400&lt;=N400,"On time","Late"))</f>
        <v/>
      </c>
      <c r="Q400" s="16" t="n"/>
      <c r="R400" s="16" t="n"/>
    </row>
    <row r="401">
      <c r="A401" s="15">
        <f>IF(C401="","",PROJ&amp;"-TRN-"&amp;B401&amp;"-"&amp;TEXT(C401,"0000"))</f>
        <v/>
      </c>
      <c r="B401" s="16" t="n"/>
      <c r="C401" s="16" t="n"/>
      <c r="D401" s="19" t="n"/>
      <c r="E401" s="16" t="n"/>
      <c r="F401" s="16" t="n"/>
      <c r="G401" s="16" t="n"/>
      <c r="H401" s="20" t="n"/>
      <c r="I401" s="16" t="n"/>
      <c r="J401" s="16" t="n"/>
      <c r="K401" s="16" t="n"/>
      <c r="L401" s="16" t="n"/>
      <c r="M401" s="19" t="n"/>
      <c r="N401" s="17">
        <f>IF(D401="","",_xlfn.WORKDAY.INTL(D401,TA_TRN,WEEKEND,HOL))</f>
        <v/>
      </c>
      <c r="O401" s="15">
        <f>IF(OR(N401="",M401&lt;&gt;""),"",IF(DATADATE&gt;N401,"OVERDUE",""))</f>
        <v/>
      </c>
      <c r="P401" s="15">
        <f>IF(OR(M401="",N401=""),"",IF(M401&lt;=N401,"On time","Late"))</f>
        <v/>
      </c>
      <c r="Q401" s="16" t="n"/>
      <c r="R401" s="16" t="n"/>
    </row>
    <row r="402">
      <c r="A402" s="15">
        <f>IF(C402="","",PROJ&amp;"-TRN-"&amp;B402&amp;"-"&amp;TEXT(C402,"0000"))</f>
        <v/>
      </c>
      <c r="B402" s="16" t="n"/>
      <c r="C402" s="16" t="n"/>
      <c r="D402" s="19" t="n"/>
      <c r="E402" s="16" t="n"/>
      <c r="F402" s="16" t="n"/>
      <c r="G402" s="16" t="n"/>
      <c r="H402" s="20" t="n"/>
      <c r="I402" s="16" t="n"/>
      <c r="J402" s="16" t="n"/>
      <c r="K402" s="16" t="n"/>
      <c r="L402" s="16" t="n"/>
      <c r="M402" s="19" t="n"/>
      <c r="N402" s="17">
        <f>IF(D402="","",_xlfn.WORKDAY.INTL(D402,TA_TRN,WEEKEND,HOL))</f>
        <v/>
      </c>
      <c r="O402" s="15">
        <f>IF(OR(N402="",M402&lt;&gt;""),"",IF(DATADATE&gt;N402,"OVERDUE",""))</f>
        <v/>
      </c>
      <c r="P402" s="15">
        <f>IF(OR(M402="",N402=""),"",IF(M402&lt;=N402,"On time","Late"))</f>
        <v/>
      </c>
      <c r="Q402" s="16" t="n"/>
      <c r="R402" s="16" t="n"/>
    </row>
    <row r="403">
      <c r="A403" s="15">
        <f>IF(C403="","",PROJ&amp;"-TRN-"&amp;B403&amp;"-"&amp;TEXT(C403,"0000"))</f>
        <v/>
      </c>
      <c r="B403" s="16" t="n"/>
      <c r="C403" s="16" t="n"/>
      <c r="D403" s="19" t="n"/>
      <c r="E403" s="16" t="n"/>
      <c r="F403" s="16" t="n"/>
      <c r="G403" s="16" t="n"/>
      <c r="H403" s="20" t="n"/>
      <c r="I403" s="16" t="n"/>
      <c r="J403" s="16" t="n"/>
      <c r="K403" s="16" t="n"/>
      <c r="L403" s="16" t="n"/>
      <c r="M403" s="19" t="n"/>
      <c r="N403" s="17">
        <f>IF(D403="","",_xlfn.WORKDAY.INTL(D403,TA_TRN,WEEKEND,HOL))</f>
        <v/>
      </c>
      <c r="O403" s="15">
        <f>IF(OR(N403="",M403&lt;&gt;""),"",IF(DATADATE&gt;N403,"OVERDUE",""))</f>
        <v/>
      </c>
      <c r="P403" s="15">
        <f>IF(OR(M403="",N403=""),"",IF(M403&lt;=N403,"On time","Late"))</f>
        <v/>
      </c>
      <c r="Q403" s="16" t="n"/>
      <c r="R403" s="16" t="n"/>
    </row>
    <row r="404">
      <c r="A404" s="15">
        <f>IF(C404="","",PROJ&amp;"-TRN-"&amp;B404&amp;"-"&amp;TEXT(C404,"0000"))</f>
        <v/>
      </c>
      <c r="B404" s="16" t="n"/>
      <c r="C404" s="16" t="n"/>
      <c r="D404" s="19" t="n"/>
      <c r="E404" s="16" t="n"/>
      <c r="F404" s="16" t="n"/>
      <c r="G404" s="16" t="n"/>
      <c r="H404" s="20" t="n"/>
      <c r="I404" s="16" t="n"/>
      <c r="J404" s="16" t="n"/>
      <c r="K404" s="16" t="n"/>
      <c r="L404" s="16" t="n"/>
      <c r="M404" s="19" t="n"/>
      <c r="N404" s="17">
        <f>IF(D404="","",_xlfn.WORKDAY.INTL(D404,TA_TRN,WEEKEND,HOL))</f>
        <v/>
      </c>
      <c r="O404" s="15">
        <f>IF(OR(N404="",M404&lt;&gt;""),"",IF(DATADATE&gt;N404,"OVERDUE",""))</f>
        <v/>
      </c>
      <c r="P404" s="15">
        <f>IF(OR(M404="",N404=""),"",IF(M404&lt;=N404,"On time","Late"))</f>
        <v/>
      </c>
      <c r="Q404" s="16" t="n"/>
      <c r="R404" s="16" t="n"/>
    </row>
    <row r="405">
      <c r="A405" s="15">
        <f>IF(C405="","",PROJ&amp;"-TRN-"&amp;B405&amp;"-"&amp;TEXT(C405,"0000"))</f>
        <v/>
      </c>
      <c r="B405" s="16" t="n"/>
      <c r="C405" s="16" t="n"/>
      <c r="D405" s="19" t="n"/>
      <c r="E405" s="16" t="n"/>
      <c r="F405" s="16" t="n"/>
      <c r="G405" s="16" t="n"/>
      <c r="H405" s="20" t="n"/>
      <c r="I405" s="16" t="n"/>
      <c r="J405" s="16" t="n"/>
      <c r="K405" s="16" t="n"/>
      <c r="L405" s="16" t="n"/>
      <c r="M405" s="19" t="n"/>
      <c r="N405" s="17">
        <f>IF(D405="","",_xlfn.WORKDAY.INTL(D405,TA_TRN,WEEKEND,HOL))</f>
        <v/>
      </c>
      <c r="O405" s="15">
        <f>IF(OR(N405="",M405&lt;&gt;""),"",IF(DATADATE&gt;N405,"OVERDUE",""))</f>
        <v/>
      </c>
      <c r="P405" s="15">
        <f>IF(OR(M405="",N405=""),"",IF(M405&lt;=N405,"On time","Late"))</f>
        <v/>
      </c>
      <c r="Q405" s="16" t="n"/>
      <c r="R405" s="16" t="n"/>
    </row>
    <row r="406">
      <c r="A406" s="15">
        <f>IF(C406="","",PROJ&amp;"-TRN-"&amp;B406&amp;"-"&amp;TEXT(C406,"0000"))</f>
        <v/>
      </c>
      <c r="B406" s="16" t="n"/>
      <c r="C406" s="16" t="n"/>
      <c r="D406" s="19" t="n"/>
      <c r="E406" s="16" t="n"/>
      <c r="F406" s="16" t="n"/>
      <c r="G406" s="16" t="n"/>
      <c r="H406" s="20" t="n"/>
      <c r="I406" s="16" t="n"/>
      <c r="J406" s="16" t="n"/>
      <c r="K406" s="16" t="n"/>
      <c r="L406" s="16" t="n"/>
      <c r="M406" s="19" t="n"/>
      <c r="N406" s="17">
        <f>IF(D406="","",_xlfn.WORKDAY.INTL(D406,TA_TRN,WEEKEND,HOL))</f>
        <v/>
      </c>
      <c r="O406" s="15">
        <f>IF(OR(N406="",M406&lt;&gt;""),"",IF(DATADATE&gt;N406,"OVERDUE",""))</f>
        <v/>
      </c>
      <c r="P406" s="15">
        <f>IF(OR(M406="",N406=""),"",IF(M406&lt;=N406,"On time","Late"))</f>
        <v/>
      </c>
      <c r="Q406" s="16" t="n"/>
      <c r="R406" s="16" t="n"/>
    </row>
    <row r="407">
      <c r="A407" s="15">
        <f>IF(C407="","",PROJ&amp;"-TRN-"&amp;B407&amp;"-"&amp;TEXT(C407,"0000"))</f>
        <v/>
      </c>
      <c r="B407" s="16" t="n"/>
      <c r="C407" s="16" t="n"/>
      <c r="D407" s="19" t="n"/>
      <c r="E407" s="16" t="n"/>
      <c r="F407" s="16" t="n"/>
      <c r="G407" s="16" t="n"/>
      <c r="H407" s="20" t="n"/>
      <c r="I407" s="16" t="n"/>
      <c r="J407" s="16" t="n"/>
      <c r="K407" s="16" t="n"/>
      <c r="L407" s="16" t="n"/>
      <c r="M407" s="19" t="n"/>
      <c r="N407" s="17">
        <f>IF(D407="","",_xlfn.WORKDAY.INTL(D407,TA_TRN,WEEKEND,HOL))</f>
        <v/>
      </c>
      <c r="O407" s="15">
        <f>IF(OR(N407="",M407&lt;&gt;""),"",IF(DATADATE&gt;N407,"OVERDUE",""))</f>
        <v/>
      </c>
      <c r="P407" s="15">
        <f>IF(OR(M407="",N407=""),"",IF(M407&lt;=N407,"On time","Late"))</f>
        <v/>
      </c>
      <c r="Q407" s="16" t="n"/>
      <c r="R407" s="16" t="n"/>
    </row>
    <row r="408">
      <c r="A408" s="15">
        <f>IF(C408="","",PROJ&amp;"-TRN-"&amp;B408&amp;"-"&amp;TEXT(C408,"0000"))</f>
        <v/>
      </c>
      <c r="B408" s="16" t="n"/>
      <c r="C408" s="16" t="n"/>
      <c r="D408" s="19" t="n"/>
      <c r="E408" s="16" t="n"/>
      <c r="F408" s="16" t="n"/>
      <c r="G408" s="16" t="n"/>
      <c r="H408" s="20" t="n"/>
      <c r="I408" s="16" t="n"/>
      <c r="J408" s="16" t="n"/>
      <c r="K408" s="16" t="n"/>
      <c r="L408" s="16" t="n"/>
      <c r="M408" s="19" t="n"/>
      <c r="N408" s="17">
        <f>IF(D408="","",_xlfn.WORKDAY.INTL(D408,TA_TRN,WEEKEND,HOL))</f>
        <v/>
      </c>
      <c r="O408" s="15">
        <f>IF(OR(N408="",M408&lt;&gt;""),"",IF(DATADATE&gt;N408,"OVERDUE",""))</f>
        <v/>
      </c>
      <c r="P408" s="15">
        <f>IF(OR(M408="",N408=""),"",IF(M408&lt;=N408,"On time","Late"))</f>
        <v/>
      </c>
      <c r="Q408" s="16" t="n"/>
      <c r="R408" s="16" t="n"/>
    </row>
    <row r="409">
      <c r="A409" s="15">
        <f>IF(C409="","",PROJ&amp;"-TRN-"&amp;B409&amp;"-"&amp;TEXT(C409,"0000"))</f>
        <v/>
      </c>
      <c r="B409" s="16" t="n"/>
      <c r="C409" s="16" t="n"/>
      <c r="D409" s="19" t="n"/>
      <c r="E409" s="16" t="n"/>
      <c r="F409" s="16" t="n"/>
      <c r="G409" s="16" t="n"/>
      <c r="H409" s="20" t="n"/>
      <c r="I409" s="16" t="n"/>
      <c r="J409" s="16" t="n"/>
      <c r="K409" s="16" t="n"/>
      <c r="L409" s="16" t="n"/>
      <c r="M409" s="19" t="n"/>
      <c r="N409" s="17">
        <f>IF(D409="","",_xlfn.WORKDAY.INTL(D409,TA_TRN,WEEKEND,HOL))</f>
        <v/>
      </c>
      <c r="O409" s="15">
        <f>IF(OR(N409="",M409&lt;&gt;""),"",IF(DATADATE&gt;N409,"OVERDUE",""))</f>
        <v/>
      </c>
      <c r="P409" s="15">
        <f>IF(OR(M409="",N409=""),"",IF(M409&lt;=N409,"On time","Late"))</f>
        <v/>
      </c>
      <c r="Q409" s="16" t="n"/>
      <c r="R409" s="16" t="n"/>
    </row>
    <row r="410">
      <c r="A410" s="15">
        <f>IF(C410="","",PROJ&amp;"-TRN-"&amp;B410&amp;"-"&amp;TEXT(C410,"0000"))</f>
        <v/>
      </c>
      <c r="B410" s="16" t="n"/>
      <c r="C410" s="16" t="n"/>
      <c r="D410" s="19" t="n"/>
      <c r="E410" s="16" t="n"/>
      <c r="F410" s="16" t="n"/>
      <c r="G410" s="16" t="n"/>
      <c r="H410" s="20" t="n"/>
      <c r="I410" s="16" t="n"/>
      <c r="J410" s="16" t="n"/>
      <c r="K410" s="16" t="n"/>
      <c r="L410" s="16" t="n"/>
      <c r="M410" s="19" t="n"/>
      <c r="N410" s="17">
        <f>IF(D410="","",_xlfn.WORKDAY.INTL(D410,TA_TRN,WEEKEND,HOL))</f>
        <v/>
      </c>
      <c r="O410" s="15">
        <f>IF(OR(N410="",M410&lt;&gt;""),"",IF(DATADATE&gt;N410,"OVERDUE",""))</f>
        <v/>
      </c>
      <c r="P410" s="15">
        <f>IF(OR(M410="",N410=""),"",IF(M410&lt;=N410,"On time","Late"))</f>
        <v/>
      </c>
      <c r="Q410" s="16" t="n"/>
      <c r="R410" s="16" t="n"/>
    </row>
    <row r="411">
      <c r="A411" s="15">
        <f>IF(C411="","",PROJ&amp;"-TRN-"&amp;B411&amp;"-"&amp;TEXT(C411,"0000"))</f>
        <v/>
      </c>
      <c r="B411" s="16" t="n"/>
      <c r="C411" s="16" t="n"/>
      <c r="D411" s="19" t="n"/>
      <c r="E411" s="16" t="n"/>
      <c r="F411" s="16" t="n"/>
      <c r="G411" s="16" t="n"/>
      <c r="H411" s="20" t="n"/>
      <c r="I411" s="16" t="n"/>
      <c r="J411" s="16" t="n"/>
      <c r="K411" s="16" t="n"/>
      <c r="L411" s="16" t="n"/>
      <c r="M411" s="19" t="n"/>
      <c r="N411" s="17">
        <f>IF(D411="","",_xlfn.WORKDAY.INTL(D411,TA_TRN,WEEKEND,HOL))</f>
        <v/>
      </c>
      <c r="O411" s="15">
        <f>IF(OR(N411="",M411&lt;&gt;""),"",IF(DATADATE&gt;N411,"OVERDUE",""))</f>
        <v/>
      </c>
      <c r="P411" s="15">
        <f>IF(OR(M411="",N411=""),"",IF(M411&lt;=N411,"On time","Late"))</f>
        <v/>
      </c>
      <c r="Q411" s="16" t="n"/>
      <c r="R411" s="16" t="n"/>
    </row>
    <row r="412">
      <c r="A412" s="15">
        <f>IF(C412="","",PROJ&amp;"-TRN-"&amp;B412&amp;"-"&amp;TEXT(C412,"0000"))</f>
        <v/>
      </c>
      <c r="B412" s="16" t="n"/>
      <c r="C412" s="16" t="n"/>
      <c r="D412" s="19" t="n"/>
      <c r="E412" s="16" t="n"/>
      <c r="F412" s="16" t="n"/>
      <c r="G412" s="16" t="n"/>
      <c r="H412" s="20" t="n"/>
      <c r="I412" s="16" t="n"/>
      <c r="J412" s="16" t="n"/>
      <c r="K412" s="16" t="n"/>
      <c r="L412" s="16" t="n"/>
      <c r="M412" s="19" t="n"/>
      <c r="N412" s="17">
        <f>IF(D412="","",_xlfn.WORKDAY.INTL(D412,TA_TRN,WEEKEND,HOL))</f>
        <v/>
      </c>
      <c r="O412" s="15">
        <f>IF(OR(N412="",M412&lt;&gt;""),"",IF(DATADATE&gt;N412,"OVERDUE",""))</f>
        <v/>
      </c>
      <c r="P412" s="15">
        <f>IF(OR(M412="",N412=""),"",IF(M412&lt;=N412,"On time","Late"))</f>
        <v/>
      </c>
      <c r="Q412" s="16" t="n"/>
      <c r="R412" s="16" t="n"/>
    </row>
    <row r="413">
      <c r="A413" s="15">
        <f>IF(C413="","",PROJ&amp;"-TRN-"&amp;B413&amp;"-"&amp;TEXT(C413,"0000"))</f>
        <v/>
      </c>
      <c r="B413" s="16" t="n"/>
      <c r="C413" s="16" t="n"/>
      <c r="D413" s="19" t="n"/>
      <c r="E413" s="16" t="n"/>
      <c r="F413" s="16" t="n"/>
      <c r="G413" s="16" t="n"/>
      <c r="H413" s="20" t="n"/>
      <c r="I413" s="16" t="n"/>
      <c r="J413" s="16" t="n"/>
      <c r="K413" s="16" t="n"/>
      <c r="L413" s="16" t="n"/>
      <c r="M413" s="19" t="n"/>
      <c r="N413" s="17">
        <f>IF(D413="","",_xlfn.WORKDAY.INTL(D413,TA_TRN,WEEKEND,HOL))</f>
        <v/>
      </c>
      <c r="O413" s="15">
        <f>IF(OR(N413="",M413&lt;&gt;""),"",IF(DATADATE&gt;N413,"OVERDUE",""))</f>
        <v/>
      </c>
      <c r="P413" s="15">
        <f>IF(OR(M413="",N413=""),"",IF(M413&lt;=N413,"On time","Late"))</f>
        <v/>
      </c>
      <c r="Q413" s="16" t="n"/>
      <c r="R413" s="16" t="n"/>
    </row>
    <row r="414">
      <c r="A414" s="15">
        <f>IF(C414="","",PROJ&amp;"-TRN-"&amp;B414&amp;"-"&amp;TEXT(C414,"0000"))</f>
        <v/>
      </c>
      <c r="B414" s="16" t="n"/>
      <c r="C414" s="16" t="n"/>
      <c r="D414" s="19" t="n"/>
      <c r="E414" s="16" t="n"/>
      <c r="F414" s="16" t="n"/>
      <c r="G414" s="16" t="n"/>
      <c r="H414" s="20" t="n"/>
      <c r="I414" s="16" t="n"/>
      <c r="J414" s="16" t="n"/>
      <c r="K414" s="16" t="n"/>
      <c r="L414" s="16" t="n"/>
      <c r="M414" s="19" t="n"/>
      <c r="N414" s="17">
        <f>IF(D414="","",_xlfn.WORKDAY.INTL(D414,TA_TRN,WEEKEND,HOL))</f>
        <v/>
      </c>
      <c r="O414" s="15">
        <f>IF(OR(N414="",M414&lt;&gt;""),"",IF(DATADATE&gt;N414,"OVERDUE",""))</f>
        <v/>
      </c>
      <c r="P414" s="15">
        <f>IF(OR(M414="",N414=""),"",IF(M414&lt;=N414,"On time","Late"))</f>
        <v/>
      </c>
      <c r="Q414" s="16" t="n"/>
      <c r="R414" s="16" t="n"/>
    </row>
    <row r="415">
      <c r="A415" s="15">
        <f>IF(C415="","",PROJ&amp;"-TRN-"&amp;B415&amp;"-"&amp;TEXT(C415,"0000"))</f>
        <v/>
      </c>
      <c r="B415" s="16" t="n"/>
      <c r="C415" s="16" t="n"/>
      <c r="D415" s="19" t="n"/>
      <c r="E415" s="16" t="n"/>
      <c r="F415" s="16" t="n"/>
      <c r="G415" s="16" t="n"/>
      <c r="H415" s="20" t="n"/>
      <c r="I415" s="16" t="n"/>
      <c r="J415" s="16" t="n"/>
      <c r="K415" s="16" t="n"/>
      <c r="L415" s="16" t="n"/>
      <c r="M415" s="19" t="n"/>
      <c r="N415" s="17">
        <f>IF(D415="","",_xlfn.WORKDAY.INTL(D415,TA_TRN,WEEKEND,HOL))</f>
        <v/>
      </c>
      <c r="O415" s="15">
        <f>IF(OR(N415="",M415&lt;&gt;""),"",IF(DATADATE&gt;N415,"OVERDUE",""))</f>
        <v/>
      </c>
      <c r="P415" s="15">
        <f>IF(OR(M415="",N415=""),"",IF(M415&lt;=N415,"On time","Late"))</f>
        <v/>
      </c>
      <c r="Q415" s="16" t="n"/>
      <c r="R415" s="16" t="n"/>
    </row>
    <row r="416">
      <c r="A416" s="15">
        <f>IF(C416="","",PROJ&amp;"-TRN-"&amp;B416&amp;"-"&amp;TEXT(C416,"0000"))</f>
        <v/>
      </c>
      <c r="B416" s="16" t="n"/>
      <c r="C416" s="16" t="n"/>
      <c r="D416" s="19" t="n"/>
      <c r="E416" s="16" t="n"/>
      <c r="F416" s="16" t="n"/>
      <c r="G416" s="16" t="n"/>
      <c r="H416" s="20" t="n"/>
      <c r="I416" s="16" t="n"/>
      <c r="J416" s="16" t="n"/>
      <c r="K416" s="16" t="n"/>
      <c r="L416" s="16" t="n"/>
      <c r="M416" s="19" t="n"/>
      <c r="N416" s="17">
        <f>IF(D416="","",_xlfn.WORKDAY.INTL(D416,TA_TRN,WEEKEND,HOL))</f>
        <v/>
      </c>
      <c r="O416" s="15">
        <f>IF(OR(N416="",M416&lt;&gt;""),"",IF(DATADATE&gt;N416,"OVERDUE",""))</f>
        <v/>
      </c>
      <c r="P416" s="15">
        <f>IF(OR(M416="",N416=""),"",IF(M416&lt;=N416,"On time","Late"))</f>
        <v/>
      </c>
      <c r="Q416" s="16" t="n"/>
      <c r="R416" s="16" t="n"/>
    </row>
    <row r="417">
      <c r="A417" s="15">
        <f>IF(C417="","",PROJ&amp;"-TRN-"&amp;B417&amp;"-"&amp;TEXT(C417,"0000"))</f>
        <v/>
      </c>
      <c r="B417" s="16" t="n"/>
      <c r="C417" s="16" t="n"/>
      <c r="D417" s="19" t="n"/>
      <c r="E417" s="16" t="n"/>
      <c r="F417" s="16" t="n"/>
      <c r="G417" s="16" t="n"/>
      <c r="H417" s="20" t="n"/>
      <c r="I417" s="16" t="n"/>
      <c r="J417" s="16" t="n"/>
      <c r="K417" s="16" t="n"/>
      <c r="L417" s="16" t="n"/>
      <c r="M417" s="19" t="n"/>
      <c r="N417" s="17">
        <f>IF(D417="","",_xlfn.WORKDAY.INTL(D417,TA_TRN,WEEKEND,HOL))</f>
        <v/>
      </c>
      <c r="O417" s="15">
        <f>IF(OR(N417="",M417&lt;&gt;""),"",IF(DATADATE&gt;N417,"OVERDUE",""))</f>
        <v/>
      </c>
      <c r="P417" s="15">
        <f>IF(OR(M417="",N417=""),"",IF(M417&lt;=N417,"On time","Late"))</f>
        <v/>
      </c>
      <c r="Q417" s="16" t="n"/>
      <c r="R417" s="16" t="n"/>
    </row>
    <row r="418">
      <c r="A418" s="15">
        <f>IF(C418="","",PROJ&amp;"-TRN-"&amp;B418&amp;"-"&amp;TEXT(C418,"0000"))</f>
        <v/>
      </c>
      <c r="B418" s="16" t="n"/>
      <c r="C418" s="16" t="n"/>
      <c r="D418" s="19" t="n"/>
      <c r="E418" s="16" t="n"/>
      <c r="F418" s="16" t="n"/>
      <c r="G418" s="16" t="n"/>
      <c r="H418" s="20" t="n"/>
      <c r="I418" s="16" t="n"/>
      <c r="J418" s="16" t="n"/>
      <c r="K418" s="16" t="n"/>
      <c r="L418" s="16" t="n"/>
      <c r="M418" s="19" t="n"/>
      <c r="N418" s="17">
        <f>IF(D418="","",_xlfn.WORKDAY.INTL(D418,TA_TRN,WEEKEND,HOL))</f>
        <v/>
      </c>
      <c r="O418" s="15">
        <f>IF(OR(N418="",M418&lt;&gt;""),"",IF(DATADATE&gt;N418,"OVERDUE",""))</f>
        <v/>
      </c>
      <c r="P418" s="15">
        <f>IF(OR(M418="",N418=""),"",IF(M418&lt;=N418,"On time","Late"))</f>
        <v/>
      </c>
      <c r="Q418" s="16" t="n"/>
      <c r="R418" s="16" t="n"/>
    </row>
    <row r="419">
      <c r="A419" s="15">
        <f>IF(C419="","",PROJ&amp;"-TRN-"&amp;B419&amp;"-"&amp;TEXT(C419,"0000"))</f>
        <v/>
      </c>
      <c r="B419" s="16" t="n"/>
      <c r="C419" s="16" t="n"/>
      <c r="D419" s="19" t="n"/>
      <c r="E419" s="16" t="n"/>
      <c r="F419" s="16" t="n"/>
      <c r="G419" s="16" t="n"/>
      <c r="H419" s="20" t="n"/>
      <c r="I419" s="16" t="n"/>
      <c r="J419" s="16" t="n"/>
      <c r="K419" s="16" t="n"/>
      <c r="L419" s="16" t="n"/>
      <c r="M419" s="19" t="n"/>
      <c r="N419" s="17">
        <f>IF(D419="","",_xlfn.WORKDAY.INTL(D419,TA_TRN,WEEKEND,HOL))</f>
        <v/>
      </c>
      <c r="O419" s="15">
        <f>IF(OR(N419="",M419&lt;&gt;""),"",IF(DATADATE&gt;N419,"OVERDUE",""))</f>
        <v/>
      </c>
      <c r="P419" s="15">
        <f>IF(OR(M419="",N419=""),"",IF(M419&lt;=N419,"On time","Late"))</f>
        <v/>
      </c>
      <c r="Q419" s="16" t="n"/>
      <c r="R419" s="16" t="n"/>
    </row>
    <row r="420">
      <c r="A420" s="15">
        <f>IF(C420="","",PROJ&amp;"-TRN-"&amp;B420&amp;"-"&amp;TEXT(C420,"0000"))</f>
        <v/>
      </c>
      <c r="B420" s="16" t="n"/>
      <c r="C420" s="16" t="n"/>
      <c r="D420" s="19" t="n"/>
      <c r="E420" s="16" t="n"/>
      <c r="F420" s="16" t="n"/>
      <c r="G420" s="16" t="n"/>
      <c r="H420" s="20" t="n"/>
      <c r="I420" s="16" t="n"/>
      <c r="J420" s="16" t="n"/>
      <c r="K420" s="16" t="n"/>
      <c r="L420" s="16" t="n"/>
      <c r="M420" s="19" t="n"/>
      <c r="N420" s="17">
        <f>IF(D420="","",_xlfn.WORKDAY.INTL(D420,TA_TRN,WEEKEND,HOL))</f>
        <v/>
      </c>
      <c r="O420" s="15">
        <f>IF(OR(N420="",M420&lt;&gt;""),"",IF(DATADATE&gt;N420,"OVERDUE",""))</f>
        <v/>
      </c>
      <c r="P420" s="15">
        <f>IF(OR(M420="",N420=""),"",IF(M420&lt;=N420,"On time","Late"))</f>
        <v/>
      </c>
      <c r="Q420" s="16" t="n"/>
      <c r="R420" s="16" t="n"/>
    </row>
    <row r="421">
      <c r="A421" s="15">
        <f>IF(C421="","",PROJ&amp;"-TRN-"&amp;B421&amp;"-"&amp;TEXT(C421,"0000"))</f>
        <v/>
      </c>
      <c r="B421" s="16" t="n"/>
      <c r="C421" s="16" t="n"/>
      <c r="D421" s="19" t="n"/>
      <c r="E421" s="16" t="n"/>
      <c r="F421" s="16" t="n"/>
      <c r="G421" s="16" t="n"/>
      <c r="H421" s="20" t="n"/>
      <c r="I421" s="16" t="n"/>
      <c r="J421" s="16" t="n"/>
      <c r="K421" s="16" t="n"/>
      <c r="L421" s="16" t="n"/>
      <c r="M421" s="19" t="n"/>
      <c r="N421" s="17">
        <f>IF(D421="","",_xlfn.WORKDAY.INTL(D421,TA_TRN,WEEKEND,HOL))</f>
        <v/>
      </c>
      <c r="O421" s="15">
        <f>IF(OR(N421="",M421&lt;&gt;""),"",IF(DATADATE&gt;N421,"OVERDUE",""))</f>
        <v/>
      </c>
      <c r="P421" s="15">
        <f>IF(OR(M421="",N421=""),"",IF(M421&lt;=N421,"On time","Late"))</f>
        <v/>
      </c>
      <c r="Q421" s="16" t="n"/>
      <c r="R421" s="16" t="n"/>
    </row>
    <row r="422">
      <c r="A422" s="15">
        <f>IF(C422="","",PROJ&amp;"-TRN-"&amp;B422&amp;"-"&amp;TEXT(C422,"0000"))</f>
        <v/>
      </c>
      <c r="B422" s="16" t="n"/>
      <c r="C422" s="16" t="n"/>
      <c r="D422" s="19" t="n"/>
      <c r="E422" s="16" t="n"/>
      <c r="F422" s="16" t="n"/>
      <c r="G422" s="16" t="n"/>
      <c r="H422" s="20" t="n"/>
      <c r="I422" s="16" t="n"/>
      <c r="J422" s="16" t="n"/>
      <c r="K422" s="16" t="n"/>
      <c r="L422" s="16" t="n"/>
      <c r="M422" s="19" t="n"/>
      <c r="N422" s="17">
        <f>IF(D422="","",_xlfn.WORKDAY.INTL(D422,TA_TRN,WEEKEND,HOL))</f>
        <v/>
      </c>
      <c r="O422" s="15">
        <f>IF(OR(N422="",M422&lt;&gt;""),"",IF(DATADATE&gt;N422,"OVERDUE",""))</f>
        <v/>
      </c>
      <c r="P422" s="15">
        <f>IF(OR(M422="",N422=""),"",IF(M422&lt;=N422,"On time","Late"))</f>
        <v/>
      </c>
      <c r="Q422" s="16" t="n"/>
      <c r="R422" s="16" t="n"/>
    </row>
    <row r="423">
      <c r="A423" s="15">
        <f>IF(C423="","",PROJ&amp;"-TRN-"&amp;B423&amp;"-"&amp;TEXT(C423,"0000"))</f>
        <v/>
      </c>
      <c r="B423" s="16" t="n"/>
      <c r="C423" s="16" t="n"/>
      <c r="D423" s="19" t="n"/>
      <c r="E423" s="16" t="n"/>
      <c r="F423" s="16" t="n"/>
      <c r="G423" s="16" t="n"/>
      <c r="H423" s="20" t="n"/>
      <c r="I423" s="16" t="n"/>
      <c r="J423" s="16" t="n"/>
      <c r="K423" s="16" t="n"/>
      <c r="L423" s="16" t="n"/>
      <c r="M423" s="19" t="n"/>
      <c r="N423" s="17">
        <f>IF(D423="","",_xlfn.WORKDAY.INTL(D423,TA_TRN,WEEKEND,HOL))</f>
        <v/>
      </c>
      <c r="O423" s="15">
        <f>IF(OR(N423="",M423&lt;&gt;""),"",IF(DATADATE&gt;N423,"OVERDUE",""))</f>
        <v/>
      </c>
      <c r="P423" s="15">
        <f>IF(OR(M423="",N423=""),"",IF(M423&lt;=N423,"On time","Late"))</f>
        <v/>
      </c>
      <c r="Q423" s="16" t="n"/>
      <c r="R423" s="16" t="n"/>
    </row>
    <row r="424">
      <c r="A424" s="15">
        <f>IF(C424="","",PROJ&amp;"-TRN-"&amp;B424&amp;"-"&amp;TEXT(C424,"0000"))</f>
        <v/>
      </c>
      <c r="B424" s="16" t="n"/>
      <c r="C424" s="16" t="n"/>
      <c r="D424" s="19" t="n"/>
      <c r="E424" s="16" t="n"/>
      <c r="F424" s="16" t="n"/>
      <c r="G424" s="16" t="n"/>
      <c r="H424" s="20" t="n"/>
      <c r="I424" s="16" t="n"/>
      <c r="J424" s="16" t="n"/>
      <c r="K424" s="16" t="n"/>
      <c r="L424" s="16" t="n"/>
      <c r="M424" s="19" t="n"/>
      <c r="N424" s="17">
        <f>IF(D424="","",_xlfn.WORKDAY.INTL(D424,TA_TRN,WEEKEND,HOL))</f>
        <v/>
      </c>
      <c r="O424" s="15">
        <f>IF(OR(N424="",M424&lt;&gt;""),"",IF(DATADATE&gt;N424,"OVERDUE",""))</f>
        <v/>
      </c>
      <c r="P424" s="15">
        <f>IF(OR(M424="",N424=""),"",IF(M424&lt;=N424,"On time","Late"))</f>
        <v/>
      </c>
      <c r="Q424" s="16" t="n"/>
      <c r="R424" s="16" t="n"/>
    </row>
    <row r="425">
      <c r="A425" s="15">
        <f>IF(C425="","",PROJ&amp;"-TRN-"&amp;B425&amp;"-"&amp;TEXT(C425,"0000"))</f>
        <v/>
      </c>
      <c r="B425" s="16" t="n"/>
      <c r="C425" s="16" t="n"/>
      <c r="D425" s="19" t="n"/>
      <c r="E425" s="16" t="n"/>
      <c r="F425" s="16" t="n"/>
      <c r="G425" s="16" t="n"/>
      <c r="H425" s="20" t="n"/>
      <c r="I425" s="16" t="n"/>
      <c r="J425" s="16" t="n"/>
      <c r="K425" s="16" t="n"/>
      <c r="L425" s="16" t="n"/>
      <c r="M425" s="19" t="n"/>
      <c r="N425" s="17">
        <f>IF(D425="","",_xlfn.WORKDAY.INTL(D425,TA_TRN,WEEKEND,HOL))</f>
        <v/>
      </c>
      <c r="O425" s="15">
        <f>IF(OR(N425="",M425&lt;&gt;""),"",IF(DATADATE&gt;N425,"OVERDUE",""))</f>
        <v/>
      </c>
      <c r="P425" s="15">
        <f>IF(OR(M425="",N425=""),"",IF(M425&lt;=N425,"On time","Late"))</f>
        <v/>
      </c>
      <c r="Q425" s="16" t="n"/>
      <c r="R425" s="16" t="n"/>
    </row>
    <row r="426">
      <c r="A426" s="15">
        <f>IF(C426="","",PROJ&amp;"-TRN-"&amp;B426&amp;"-"&amp;TEXT(C426,"0000"))</f>
        <v/>
      </c>
      <c r="B426" s="16" t="n"/>
      <c r="C426" s="16" t="n"/>
      <c r="D426" s="19" t="n"/>
      <c r="E426" s="16" t="n"/>
      <c r="F426" s="16" t="n"/>
      <c r="G426" s="16" t="n"/>
      <c r="H426" s="20" t="n"/>
      <c r="I426" s="16" t="n"/>
      <c r="J426" s="16" t="n"/>
      <c r="K426" s="16" t="n"/>
      <c r="L426" s="16" t="n"/>
      <c r="M426" s="19" t="n"/>
      <c r="N426" s="17">
        <f>IF(D426="","",_xlfn.WORKDAY.INTL(D426,TA_TRN,WEEKEND,HOL))</f>
        <v/>
      </c>
      <c r="O426" s="15">
        <f>IF(OR(N426="",M426&lt;&gt;""),"",IF(DATADATE&gt;N426,"OVERDUE",""))</f>
        <v/>
      </c>
      <c r="P426" s="15">
        <f>IF(OR(M426="",N426=""),"",IF(M426&lt;=N426,"On time","Late"))</f>
        <v/>
      </c>
      <c r="Q426" s="16" t="n"/>
      <c r="R426" s="16" t="n"/>
    </row>
    <row r="427">
      <c r="A427" s="15">
        <f>IF(C427="","",PROJ&amp;"-TRN-"&amp;B427&amp;"-"&amp;TEXT(C427,"0000"))</f>
        <v/>
      </c>
      <c r="B427" s="16" t="n"/>
      <c r="C427" s="16" t="n"/>
      <c r="D427" s="19" t="n"/>
      <c r="E427" s="16" t="n"/>
      <c r="F427" s="16" t="n"/>
      <c r="G427" s="16" t="n"/>
      <c r="H427" s="20" t="n"/>
      <c r="I427" s="16" t="n"/>
      <c r="J427" s="16" t="n"/>
      <c r="K427" s="16" t="n"/>
      <c r="L427" s="16" t="n"/>
      <c r="M427" s="19" t="n"/>
      <c r="N427" s="17">
        <f>IF(D427="","",_xlfn.WORKDAY.INTL(D427,TA_TRN,WEEKEND,HOL))</f>
        <v/>
      </c>
      <c r="O427" s="15">
        <f>IF(OR(N427="",M427&lt;&gt;""),"",IF(DATADATE&gt;N427,"OVERDUE",""))</f>
        <v/>
      </c>
      <c r="P427" s="15">
        <f>IF(OR(M427="",N427=""),"",IF(M427&lt;=N427,"On time","Late"))</f>
        <v/>
      </c>
      <c r="Q427" s="16" t="n"/>
      <c r="R427" s="16" t="n"/>
    </row>
    <row r="428">
      <c r="A428" s="15">
        <f>IF(C428="","",PROJ&amp;"-TRN-"&amp;B428&amp;"-"&amp;TEXT(C428,"0000"))</f>
        <v/>
      </c>
      <c r="B428" s="16" t="n"/>
      <c r="C428" s="16" t="n"/>
      <c r="D428" s="19" t="n"/>
      <c r="E428" s="16" t="n"/>
      <c r="F428" s="16" t="n"/>
      <c r="G428" s="16" t="n"/>
      <c r="H428" s="20" t="n"/>
      <c r="I428" s="16" t="n"/>
      <c r="J428" s="16" t="n"/>
      <c r="K428" s="16" t="n"/>
      <c r="L428" s="16" t="n"/>
      <c r="M428" s="19" t="n"/>
      <c r="N428" s="17">
        <f>IF(D428="","",_xlfn.WORKDAY.INTL(D428,TA_TRN,WEEKEND,HOL))</f>
        <v/>
      </c>
      <c r="O428" s="15">
        <f>IF(OR(N428="",M428&lt;&gt;""),"",IF(DATADATE&gt;N428,"OVERDUE",""))</f>
        <v/>
      </c>
      <c r="P428" s="15">
        <f>IF(OR(M428="",N428=""),"",IF(M428&lt;=N428,"On time","Late"))</f>
        <v/>
      </c>
      <c r="Q428" s="16" t="n"/>
      <c r="R428" s="16" t="n"/>
    </row>
    <row r="429">
      <c r="A429" s="15">
        <f>IF(C429="","",PROJ&amp;"-TRN-"&amp;B429&amp;"-"&amp;TEXT(C429,"0000"))</f>
        <v/>
      </c>
      <c r="B429" s="16" t="n"/>
      <c r="C429" s="16" t="n"/>
      <c r="D429" s="19" t="n"/>
      <c r="E429" s="16" t="n"/>
      <c r="F429" s="16" t="n"/>
      <c r="G429" s="16" t="n"/>
      <c r="H429" s="20" t="n"/>
      <c r="I429" s="16" t="n"/>
      <c r="J429" s="16" t="n"/>
      <c r="K429" s="16" t="n"/>
      <c r="L429" s="16" t="n"/>
      <c r="M429" s="19" t="n"/>
      <c r="N429" s="17">
        <f>IF(D429="","",_xlfn.WORKDAY.INTL(D429,TA_TRN,WEEKEND,HOL))</f>
        <v/>
      </c>
      <c r="O429" s="15">
        <f>IF(OR(N429="",M429&lt;&gt;""),"",IF(DATADATE&gt;N429,"OVERDUE",""))</f>
        <v/>
      </c>
      <c r="P429" s="15">
        <f>IF(OR(M429="",N429=""),"",IF(M429&lt;=N429,"On time","Late"))</f>
        <v/>
      </c>
      <c r="Q429" s="16" t="n"/>
      <c r="R429" s="16" t="n"/>
    </row>
    <row r="430">
      <c r="A430" s="15">
        <f>IF(C430="","",PROJ&amp;"-TRN-"&amp;B430&amp;"-"&amp;TEXT(C430,"0000"))</f>
        <v/>
      </c>
      <c r="B430" s="16" t="n"/>
      <c r="C430" s="16" t="n"/>
      <c r="D430" s="19" t="n"/>
      <c r="E430" s="16" t="n"/>
      <c r="F430" s="16" t="n"/>
      <c r="G430" s="16" t="n"/>
      <c r="H430" s="20" t="n"/>
      <c r="I430" s="16" t="n"/>
      <c r="J430" s="16" t="n"/>
      <c r="K430" s="16" t="n"/>
      <c r="L430" s="16" t="n"/>
      <c r="M430" s="19" t="n"/>
      <c r="N430" s="17">
        <f>IF(D430="","",_xlfn.WORKDAY.INTL(D430,TA_TRN,WEEKEND,HOL))</f>
        <v/>
      </c>
      <c r="O430" s="15">
        <f>IF(OR(N430="",M430&lt;&gt;""),"",IF(DATADATE&gt;N430,"OVERDUE",""))</f>
        <v/>
      </c>
      <c r="P430" s="15">
        <f>IF(OR(M430="",N430=""),"",IF(M430&lt;=N430,"On time","Late"))</f>
        <v/>
      </c>
      <c r="Q430" s="16" t="n"/>
      <c r="R430" s="16" t="n"/>
    </row>
    <row r="431">
      <c r="A431" s="15">
        <f>IF(C431="","",PROJ&amp;"-TRN-"&amp;B431&amp;"-"&amp;TEXT(C431,"0000"))</f>
        <v/>
      </c>
      <c r="B431" s="16" t="n"/>
      <c r="C431" s="16" t="n"/>
      <c r="D431" s="19" t="n"/>
      <c r="E431" s="16" t="n"/>
      <c r="F431" s="16" t="n"/>
      <c r="G431" s="16" t="n"/>
      <c r="H431" s="20" t="n"/>
      <c r="I431" s="16" t="n"/>
      <c r="J431" s="16" t="n"/>
      <c r="K431" s="16" t="n"/>
      <c r="L431" s="16" t="n"/>
      <c r="M431" s="19" t="n"/>
      <c r="N431" s="17">
        <f>IF(D431="","",_xlfn.WORKDAY.INTL(D431,TA_TRN,WEEKEND,HOL))</f>
        <v/>
      </c>
      <c r="O431" s="15">
        <f>IF(OR(N431="",M431&lt;&gt;""),"",IF(DATADATE&gt;N431,"OVERDUE",""))</f>
        <v/>
      </c>
      <c r="P431" s="15">
        <f>IF(OR(M431="",N431=""),"",IF(M431&lt;=N431,"On time","Late"))</f>
        <v/>
      </c>
      <c r="Q431" s="16" t="n"/>
      <c r="R431" s="16" t="n"/>
    </row>
    <row r="432">
      <c r="A432" s="15">
        <f>IF(C432="","",PROJ&amp;"-TRN-"&amp;B432&amp;"-"&amp;TEXT(C432,"0000"))</f>
        <v/>
      </c>
      <c r="B432" s="16" t="n"/>
      <c r="C432" s="16" t="n"/>
      <c r="D432" s="19" t="n"/>
      <c r="E432" s="16" t="n"/>
      <c r="F432" s="16" t="n"/>
      <c r="G432" s="16" t="n"/>
      <c r="H432" s="20" t="n"/>
      <c r="I432" s="16" t="n"/>
      <c r="J432" s="16" t="n"/>
      <c r="K432" s="16" t="n"/>
      <c r="L432" s="16" t="n"/>
      <c r="M432" s="19" t="n"/>
      <c r="N432" s="17">
        <f>IF(D432="","",_xlfn.WORKDAY.INTL(D432,TA_TRN,WEEKEND,HOL))</f>
        <v/>
      </c>
      <c r="O432" s="15">
        <f>IF(OR(N432="",M432&lt;&gt;""),"",IF(DATADATE&gt;N432,"OVERDUE",""))</f>
        <v/>
      </c>
      <c r="P432" s="15">
        <f>IF(OR(M432="",N432=""),"",IF(M432&lt;=N432,"On time","Late"))</f>
        <v/>
      </c>
      <c r="Q432" s="16" t="n"/>
      <c r="R432" s="16" t="n"/>
    </row>
    <row r="433">
      <c r="A433" s="15">
        <f>IF(C433="","",PROJ&amp;"-TRN-"&amp;B433&amp;"-"&amp;TEXT(C433,"0000"))</f>
        <v/>
      </c>
      <c r="B433" s="16" t="n"/>
      <c r="C433" s="16" t="n"/>
      <c r="D433" s="19" t="n"/>
      <c r="E433" s="16" t="n"/>
      <c r="F433" s="16" t="n"/>
      <c r="G433" s="16" t="n"/>
      <c r="H433" s="20" t="n"/>
      <c r="I433" s="16" t="n"/>
      <c r="J433" s="16" t="n"/>
      <c r="K433" s="16" t="n"/>
      <c r="L433" s="16" t="n"/>
      <c r="M433" s="19" t="n"/>
      <c r="N433" s="17">
        <f>IF(D433="","",_xlfn.WORKDAY.INTL(D433,TA_TRN,WEEKEND,HOL))</f>
        <v/>
      </c>
      <c r="O433" s="15">
        <f>IF(OR(N433="",M433&lt;&gt;""),"",IF(DATADATE&gt;N433,"OVERDUE",""))</f>
        <v/>
      </c>
      <c r="P433" s="15">
        <f>IF(OR(M433="",N433=""),"",IF(M433&lt;=N433,"On time","Late"))</f>
        <v/>
      </c>
      <c r="Q433" s="16" t="n"/>
      <c r="R433" s="16" t="n"/>
    </row>
    <row r="434">
      <c r="A434" s="15">
        <f>IF(C434="","",PROJ&amp;"-TRN-"&amp;B434&amp;"-"&amp;TEXT(C434,"0000"))</f>
        <v/>
      </c>
      <c r="B434" s="16" t="n"/>
      <c r="C434" s="16" t="n"/>
      <c r="D434" s="19" t="n"/>
      <c r="E434" s="16" t="n"/>
      <c r="F434" s="16" t="n"/>
      <c r="G434" s="16" t="n"/>
      <c r="H434" s="20" t="n"/>
      <c r="I434" s="16" t="n"/>
      <c r="J434" s="16" t="n"/>
      <c r="K434" s="16" t="n"/>
      <c r="L434" s="16" t="n"/>
      <c r="M434" s="19" t="n"/>
      <c r="N434" s="17">
        <f>IF(D434="","",_xlfn.WORKDAY.INTL(D434,TA_TRN,WEEKEND,HOL))</f>
        <v/>
      </c>
      <c r="O434" s="15">
        <f>IF(OR(N434="",M434&lt;&gt;""),"",IF(DATADATE&gt;N434,"OVERDUE",""))</f>
        <v/>
      </c>
      <c r="P434" s="15">
        <f>IF(OR(M434="",N434=""),"",IF(M434&lt;=N434,"On time","Late"))</f>
        <v/>
      </c>
      <c r="Q434" s="16" t="n"/>
      <c r="R434" s="16" t="n"/>
    </row>
    <row r="435">
      <c r="A435" s="15">
        <f>IF(C435="","",PROJ&amp;"-TRN-"&amp;B435&amp;"-"&amp;TEXT(C435,"0000"))</f>
        <v/>
      </c>
      <c r="B435" s="16" t="n"/>
      <c r="C435" s="16" t="n"/>
      <c r="D435" s="19" t="n"/>
      <c r="E435" s="16" t="n"/>
      <c r="F435" s="16" t="n"/>
      <c r="G435" s="16" t="n"/>
      <c r="H435" s="20" t="n"/>
      <c r="I435" s="16" t="n"/>
      <c r="J435" s="16" t="n"/>
      <c r="K435" s="16" t="n"/>
      <c r="L435" s="16" t="n"/>
      <c r="M435" s="19" t="n"/>
      <c r="N435" s="17">
        <f>IF(D435="","",_xlfn.WORKDAY.INTL(D435,TA_TRN,WEEKEND,HOL))</f>
        <v/>
      </c>
      <c r="O435" s="15">
        <f>IF(OR(N435="",M435&lt;&gt;""),"",IF(DATADATE&gt;N435,"OVERDUE",""))</f>
        <v/>
      </c>
      <c r="P435" s="15">
        <f>IF(OR(M435="",N435=""),"",IF(M435&lt;=N435,"On time","Late"))</f>
        <v/>
      </c>
      <c r="Q435" s="16" t="n"/>
      <c r="R435" s="16" t="n"/>
    </row>
    <row r="436">
      <c r="A436" s="15">
        <f>IF(C436="","",PROJ&amp;"-TRN-"&amp;B436&amp;"-"&amp;TEXT(C436,"0000"))</f>
        <v/>
      </c>
      <c r="B436" s="16" t="n"/>
      <c r="C436" s="16" t="n"/>
      <c r="D436" s="19" t="n"/>
      <c r="E436" s="16" t="n"/>
      <c r="F436" s="16" t="n"/>
      <c r="G436" s="16" t="n"/>
      <c r="H436" s="20" t="n"/>
      <c r="I436" s="16" t="n"/>
      <c r="J436" s="16" t="n"/>
      <c r="K436" s="16" t="n"/>
      <c r="L436" s="16" t="n"/>
      <c r="M436" s="19" t="n"/>
      <c r="N436" s="17">
        <f>IF(D436="","",_xlfn.WORKDAY.INTL(D436,TA_TRN,WEEKEND,HOL))</f>
        <v/>
      </c>
      <c r="O436" s="15">
        <f>IF(OR(N436="",M436&lt;&gt;""),"",IF(DATADATE&gt;N436,"OVERDUE",""))</f>
        <v/>
      </c>
      <c r="P436" s="15">
        <f>IF(OR(M436="",N436=""),"",IF(M436&lt;=N436,"On time","Late"))</f>
        <v/>
      </c>
      <c r="Q436" s="16" t="n"/>
      <c r="R436" s="16" t="n"/>
    </row>
    <row r="437">
      <c r="A437" s="15">
        <f>IF(C437="","",PROJ&amp;"-TRN-"&amp;B437&amp;"-"&amp;TEXT(C437,"0000"))</f>
        <v/>
      </c>
      <c r="B437" s="16" t="n"/>
      <c r="C437" s="16" t="n"/>
      <c r="D437" s="19" t="n"/>
      <c r="E437" s="16" t="n"/>
      <c r="F437" s="16" t="n"/>
      <c r="G437" s="16" t="n"/>
      <c r="H437" s="20" t="n"/>
      <c r="I437" s="16" t="n"/>
      <c r="J437" s="16" t="n"/>
      <c r="K437" s="16" t="n"/>
      <c r="L437" s="16" t="n"/>
      <c r="M437" s="19" t="n"/>
      <c r="N437" s="17">
        <f>IF(D437="","",_xlfn.WORKDAY.INTL(D437,TA_TRN,WEEKEND,HOL))</f>
        <v/>
      </c>
      <c r="O437" s="15">
        <f>IF(OR(N437="",M437&lt;&gt;""),"",IF(DATADATE&gt;N437,"OVERDUE",""))</f>
        <v/>
      </c>
      <c r="P437" s="15">
        <f>IF(OR(M437="",N437=""),"",IF(M437&lt;=N437,"On time","Late"))</f>
        <v/>
      </c>
      <c r="Q437" s="16" t="n"/>
      <c r="R437" s="16" t="n"/>
    </row>
    <row r="438">
      <c r="A438" s="15">
        <f>IF(C438="","",PROJ&amp;"-TRN-"&amp;B438&amp;"-"&amp;TEXT(C438,"0000"))</f>
        <v/>
      </c>
      <c r="B438" s="16" t="n"/>
      <c r="C438" s="16" t="n"/>
      <c r="D438" s="19" t="n"/>
      <c r="E438" s="16" t="n"/>
      <c r="F438" s="16" t="n"/>
      <c r="G438" s="16" t="n"/>
      <c r="H438" s="20" t="n"/>
      <c r="I438" s="16" t="n"/>
      <c r="J438" s="16" t="n"/>
      <c r="K438" s="16" t="n"/>
      <c r="L438" s="16" t="n"/>
      <c r="M438" s="19" t="n"/>
      <c r="N438" s="17">
        <f>IF(D438="","",_xlfn.WORKDAY.INTL(D438,TA_TRN,WEEKEND,HOL))</f>
        <v/>
      </c>
      <c r="O438" s="15">
        <f>IF(OR(N438="",M438&lt;&gt;""),"",IF(DATADATE&gt;N438,"OVERDUE",""))</f>
        <v/>
      </c>
      <c r="P438" s="15">
        <f>IF(OR(M438="",N438=""),"",IF(M438&lt;=N438,"On time","Late"))</f>
        <v/>
      </c>
      <c r="Q438" s="16" t="n"/>
      <c r="R438" s="16" t="n"/>
    </row>
    <row r="439">
      <c r="A439" s="15">
        <f>IF(C439="","",PROJ&amp;"-TRN-"&amp;B439&amp;"-"&amp;TEXT(C439,"0000"))</f>
        <v/>
      </c>
      <c r="B439" s="16" t="n"/>
      <c r="C439" s="16" t="n"/>
      <c r="D439" s="19" t="n"/>
      <c r="E439" s="16" t="n"/>
      <c r="F439" s="16" t="n"/>
      <c r="G439" s="16" t="n"/>
      <c r="H439" s="20" t="n"/>
      <c r="I439" s="16" t="n"/>
      <c r="J439" s="16" t="n"/>
      <c r="K439" s="16" t="n"/>
      <c r="L439" s="16" t="n"/>
      <c r="M439" s="19" t="n"/>
      <c r="N439" s="17">
        <f>IF(D439="","",_xlfn.WORKDAY.INTL(D439,TA_TRN,WEEKEND,HOL))</f>
        <v/>
      </c>
      <c r="O439" s="15">
        <f>IF(OR(N439="",M439&lt;&gt;""),"",IF(DATADATE&gt;N439,"OVERDUE",""))</f>
        <v/>
      </c>
      <c r="P439" s="15">
        <f>IF(OR(M439="",N439=""),"",IF(M439&lt;=N439,"On time","Late"))</f>
        <v/>
      </c>
      <c r="Q439" s="16" t="n"/>
      <c r="R439" s="16" t="n"/>
    </row>
    <row r="440">
      <c r="A440" s="15">
        <f>IF(C440="","",PROJ&amp;"-TRN-"&amp;B440&amp;"-"&amp;TEXT(C440,"0000"))</f>
        <v/>
      </c>
      <c r="B440" s="16" t="n"/>
      <c r="C440" s="16" t="n"/>
      <c r="D440" s="19" t="n"/>
      <c r="E440" s="16" t="n"/>
      <c r="F440" s="16" t="n"/>
      <c r="G440" s="16" t="n"/>
      <c r="H440" s="20" t="n"/>
      <c r="I440" s="16" t="n"/>
      <c r="J440" s="16" t="n"/>
      <c r="K440" s="16" t="n"/>
      <c r="L440" s="16" t="n"/>
      <c r="M440" s="19" t="n"/>
      <c r="N440" s="17">
        <f>IF(D440="","",_xlfn.WORKDAY.INTL(D440,TA_TRN,WEEKEND,HOL))</f>
        <v/>
      </c>
      <c r="O440" s="15">
        <f>IF(OR(N440="",M440&lt;&gt;""),"",IF(DATADATE&gt;N440,"OVERDUE",""))</f>
        <v/>
      </c>
      <c r="P440" s="15">
        <f>IF(OR(M440="",N440=""),"",IF(M440&lt;=N440,"On time","Late"))</f>
        <v/>
      </c>
      <c r="Q440" s="16" t="n"/>
      <c r="R440" s="16" t="n"/>
    </row>
    <row r="441">
      <c r="A441" s="15">
        <f>IF(C441="","",PROJ&amp;"-TRN-"&amp;B441&amp;"-"&amp;TEXT(C441,"0000"))</f>
        <v/>
      </c>
      <c r="B441" s="16" t="n"/>
      <c r="C441" s="16" t="n"/>
      <c r="D441" s="19" t="n"/>
      <c r="E441" s="16" t="n"/>
      <c r="F441" s="16" t="n"/>
      <c r="G441" s="16" t="n"/>
      <c r="H441" s="20" t="n"/>
      <c r="I441" s="16" t="n"/>
      <c r="J441" s="16" t="n"/>
      <c r="K441" s="16" t="n"/>
      <c r="L441" s="16" t="n"/>
      <c r="M441" s="19" t="n"/>
      <c r="N441" s="17">
        <f>IF(D441="","",_xlfn.WORKDAY.INTL(D441,TA_TRN,WEEKEND,HOL))</f>
        <v/>
      </c>
      <c r="O441" s="15">
        <f>IF(OR(N441="",M441&lt;&gt;""),"",IF(DATADATE&gt;N441,"OVERDUE",""))</f>
        <v/>
      </c>
      <c r="P441" s="15">
        <f>IF(OR(M441="",N441=""),"",IF(M441&lt;=N441,"On time","Late"))</f>
        <v/>
      </c>
      <c r="Q441" s="16" t="n"/>
      <c r="R441" s="16" t="n"/>
    </row>
    <row r="442">
      <c r="A442" s="15">
        <f>IF(C442="","",PROJ&amp;"-TRN-"&amp;B442&amp;"-"&amp;TEXT(C442,"0000"))</f>
        <v/>
      </c>
      <c r="B442" s="16" t="n"/>
      <c r="C442" s="16" t="n"/>
      <c r="D442" s="19" t="n"/>
      <c r="E442" s="16" t="n"/>
      <c r="F442" s="16" t="n"/>
      <c r="G442" s="16" t="n"/>
      <c r="H442" s="20" t="n"/>
      <c r="I442" s="16" t="n"/>
      <c r="J442" s="16" t="n"/>
      <c r="K442" s="16" t="n"/>
      <c r="L442" s="16" t="n"/>
      <c r="M442" s="19" t="n"/>
      <c r="N442" s="17">
        <f>IF(D442="","",_xlfn.WORKDAY.INTL(D442,TA_TRN,WEEKEND,HOL))</f>
        <v/>
      </c>
      <c r="O442" s="15">
        <f>IF(OR(N442="",M442&lt;&gt;""),"",IF(DATADATE&gt;N442,"OVERDUE",""))</f>
        <v/>
      </c>
      <c r="P442" s="15">
        <f>IF(OR(M442="",N442=""),"",IF(M442&lt;=N442,"On time","Late"))</f>
        <v/>
      </c>
      <c r="Q442" s="16" t="n"/>
      <c r="R442" s="16" t="n"/>
    </row>
    <row r="443">
      <c r="A443" s="15">
        <f>IF(C443="","",PROJ&amp;"-TRN-"&amp;B443&amp;"-"&amp;TEXT(C443,"0000"))</f>
        <v/>
      </c>
      <c r="B443" s="16" t="n"/>
      <c r="C443" s="16" t="n"/>
      <c r="D443" s="19" t="n"/>
      <c r="E443" s="16" t="n"/>
      <c r="F443" s="16" t="n"/>
      <c r="G443" s="16" t="n"/>
      <c r="H443" s="20" t="n"/>
      <c r="I443" s="16" t="n"/>
      <c r="J443" s="16" t="n"/>
      <c r="K443" s="16" t="n"/>
      <c r="L443" s="16" t="n"/>
      <c r="M443" s="19" t="n"/>
      <c r="N443" s="17">
        <f>IF(D443="","",_xlfn.WORKDAY.INTL(D443,TA_TRN,WEEKEND,HOL))</f>
        <v/>
      </c>
      <c r="O443" s="15">
        <f>IF(OR(N443="",M443&lt;&gt;""),"",IF(DATADATE&gt;N443,"OVERDUE",""))</f>
        <v/>
      </c>
      <c r="P443" s="15">
        <f>IF(OR(M443="",N443=""),"",IF(M443&lt;=N443,"On time","Late"))</f>
        <v/>
      </c>
      <c r="Q443" s="16" t="n"/>
      <c r="R443" s="16" t="n"/>
    </row>
    <row r="444">
      <c r="A444" s="15">
        <f>IF(C444="","",PROJ&amp;"-TRN-"&amp;B444&amp;"-"&amp;TEXT(C444,"0000"))</f>
        <v/>
      </c>
      <c r="B444" s="16" t="n"/>
      <c r="C444" s="16" t="n"/>
      <c r="D444" s="19" t="n"/>
      <c r="E444" s="16" t="n"/>
      <c r="F444" s="16" t="n"/>
      <c r="G444" s="16" t="n"/>
      <c r="H444" s="20" t="n"/>
      <c r="I444" s="16" t="n"/>
      <c r="J444" s="16" t="n"/>
      <c r="K444" s="16" t="n"/>
      <c r="L444" s="16" t="n"/>
      <c r="M444" s="19" t="n"/>
      <c r="N444" s="17">
        <f>IF(D444="","",_xlfn.WORKDAY.INTL(D444,TA_TRN,WEEKEND,HOL))</f>
        <v/>
      </c>
      <c r="O444" s="15">
        <f>IF(OR(N444="",M444&lt;&gt;""),"",IF(DATADATE&gt;N444,"OVERDUE",""))</f>
        <v/>
      </c>
      <c r="P444" s="15">
        <f>IF(OR(M444="",N444=""),"",IF(M444&lt;=N444,"On time","Late"))</f>
        <v/>
      </c>
      <c r="Q444" s="16" t="n"/>
      <c r="R444" s="16" t="n"/>
    </row>
    <row r="445">
      <c r="A445" s="15">
        <f>IF(C445="","",PROJ&amp;"-TRN-"&amp;B445&amp;"-"&amp;TEXT(C445,"0000"))</f>
        <v/>
      </c>
      <c r="B445" s="16" t="n"/>
      <c r="C445" s="16" t="n"/>
      <c r="D445" s="19" t="n"/>
      <c r="E445" s="16" t="n"/>
      <c r="F445" s="16" t="n"/>
      <c r="G445" s="16" t="n"/>
      <c r="H445" s="20" t="n"/>
      <c r="I445" s="16" t="n"/>
      <c r="J445" s="16" t="n"/>
      <c r="K445" s="16" t="n"/>
      <c r="L445" s="16" t="n"/>
      <c r="M445" s="19" t="n"/>
      <c r="N445" s="17">
        <f>IF(D445="","",_xlfn.WORKDAY.INTL(D445,TA_TRN,WEEKEND,HOL))</f>
        <v/>
      </c>
      <c r="O445" s="15">
        <f>IF(OR(N445="",M445&lt;&gt;""),"",IF(DATADATE&gt;N445,"OVERDUE",""))</f>
        <v/>
      </c>
      <c r="P445" s="15">
        <f>IF(OR(M445="",N445=""),"",IF(M445&lt;=N445,"On time","Late"))</f>
        <v/>
      </c>
      <c r="Q445" s="16" t="n"/>
      <c r="R445" s="16" t="n"/>
    </row>
    <row r="446">
      <c r="A446" s="15">
        <f>IF(C446="","",PROJ&amp;"-TRN-"&amp;B446&amp;"-"&amp;TEXT(C446,"0000"))</f>
        <v/>
      </c>
      <c r="B446" s="16" t="n"/>
      <c r="C446" s="16" t="n"/>
      <c r="D446" s="19" t="n"/>
      <c r="E446" s="16" t="n"/>
      <c r="F446" s="16" t="n"/>
      <c r="G446" s="16" t="n"/>
      <c r="H446" s="20" t="n"/>
      <c r="I446" s="16" t="n"/>
      <c r="J446" s="16" t="n"/>
      <c r="K446" s="16" t="n"/>
      <c r="L446" s="16" t="n"/>
      <c r="M446" s="19" t="n"/>
      <c r="N446" s="17">
        <f>IF(D446="","",_xlfn.WORKDAY.INTL(D446,TA_TRN,WEEKEND,HOL))</f>
        <v/>
      </c>
      <c r="O446" s="15">
        <f>IF(OR(N446="",M446&lt;&gt;""),"",IF(DATADATE&gt;N446,"OVERDUE",""))</f>
        <v/>
      </c>
      <c r="P446" s="15">
        <f>IF(OR(M446="",N446=""),"",IF(M446&lt;=N446,"On time","Late"))</f>
        <v/>
      </c>
      <c r="Q446" s="16" t="n"/>
      <c r="R446" s="16" t="n"/>
    </row>
    <row r="447">
      <c r="A447" s="15">
        <f>IF(C447="","",PROJ&amp;"-TRN-"&amp;B447&amp;"-"&amp;TEXT(C447,"0000"))</f>
        <v/>
      </c>
      <c r="B447" s="16" t="n"/>
      <c r="C447" s="16" t="n"/>
      <c r="D447" s="19" t="n"/>
      <c r="E447" s="16" t="n"/>
      <c r="F447" s="16" t="n"/>
      <c r="G447" s="16" t="n"/>
      <c r="H447" s="20" t="n"/>
      <c r="I447" s="16" t="n"/>
      <c r="J447" s="16" t="n"/>
      <c r="K447" s="16" t="n"/>
      <c r="L447" s="16" t="n"/>
      <c r="M447" s="19" t="n"/>
      <c r="N447" s="17">
        <f>IF(D447="","",_xlfn.WORKDAY.INTL(D447,TA_TRN,WEEKEND,HOL))</f>
        <v/>
      </c>
      <c r="O447" s="15">
        <f>IF(OR(N447="",M447&lt;&gt;""),"",IF(DATADATE&gt;N447,"OVERDUE",""))</f>
        <v/>
      </c>
      <c r="P447" s="15">
        <f>IF(OR(M447="",N447=""),"",IF(M447&lt;=N447,"On time","Late"))</f>
        <v/>
      </c>
      <c r="Q447" s="16" t="n"/>
      <c r="R447" s="16" t="n"/>
    </row>
    <row r="448">
      <c r="A448" s="15">
        <f>IF(C448="","",PROJ&amp;"-TRN-"&amp;B448&amp;"-"&amp;TEXT(C448,"0000"))</f>
        <v/>
      </c>
      <c r="B448" s="16" t="n"/>
      <c r="C448" s="16" t="n"/>
      <c r="D448" s="19" t="n"/>
      <c r="E448" s="16" t="n"/>
      <c r="F448" s="16" t="n"/>
      <c r="G448" s="16" t="n"/>
      <c r="H448" s="20" t="n"/>
      <c r="I448" s="16" t="n"/>
      <c r="J448" s="16" t="n"/>
      <c r="K448" s="16" t="n"/>
      <c r="L448" s="16" t="n"/>
      <c r="M448" s="19" t="n"/>
      <c r="N448" s="17">
        <f>IF(D448="","",_xlfn.WORKDAY.INTL(D448,TA_TRN,WEEKEND,HOL))</f>
        <v/>
      </c>
      <c r="O448" s="15">
        <f>IF(OR(N448="",M448&lt;&gt;""),"",IF(DATADATE&gt;N448,"OVERDUE",""))</f>
        <v/>
      </c>
      <c r="P448" s="15">
        <f>IF(OR(M448="",N448=""),"",IF(M448&lt;=N448,"On time","Late"))</f>
        <v/>
      </c>
      <c r="Q448" s="16" t="n"/>
      <c r="R448" s="16" t="n"/>
    </row>
    <row r="449">
      <c r="A449" s="15">
        <f>IF(C449="","",PROJ&amp;"-TRN-"&amp;B449&amp;"-"&amp;TEXT(C449,"0000"))</f>
        <v/>
      </c>
      <c r="B449" s="16" t="n"/>
      <c r="C449" s="16" t="n"/>
      <c r="D449" s="19" t="n"/>
      <c r="E449" s="16" t="n"/>
      <c r="F449" s="16" t="n"/>
      <c r="G449" s="16" t="n"/>
      <c r="H449" s="20" t="n"/>
      <c r="I449" s="16" t="n"/>
      <c r="J449" s="16" t="n"/>
      <c r="K449" s="16" t="n"/>
      <c r="L449" s="16" t="n"/>
      <c r="M449" s="19" t="n"/>
      <c r="N449" s="17">
        <f>IF(D449="","",_xlfn.WORKDAY.INTL(D449,TA_TRN,WEEKEND,HOL))</f>
        <v/>
      </c>
      <c r="O449" s="15">
        <f>IF(OR(N449="",M449&lt;&gt;""),"",IF(DATADATE&gt;N449,"OVERDUE",""))</f>
        <v/>
      </c>
      <c r="P449" s="15">
        <f>IF(OR(M449="",N449=""),"",IF(M449&lt;=N449,"On time","Late"))</f>
        <v/>
      </c>
      <c r="Q449" s="16" t="n"/>
      <c r="R449" s="16" t="n"/>
    </row>
    <row r="450">
      <c r="A450" s="15">
        <f>IF(C450="","",PROJ&amp;"-TRN-"&amp;B450&amp;"-"&amp;TEXT(C450,"0000"))</f>
        <v/>
      </c>
      <c r="B450" s="16" t="n"/>
      <c r="C450" s="16" t="n"/>
      <c r="D450" s="19" t="n"/>
      <c r="E450" s="16" t="n"/>
      <c r="F450" s="16" t="n"/>
      <c r="G450" s="16" t="n"/>
      <c r="H450" s="20" t="n"/>
      <c r="I450" s="16" t="n"/>
      <c r="J450" s="16" t="n"/>
      <c r="K450" s="16" t="n"/>
      <c r="L450" s="16" t="n"/>
      <c r="M450" s="19" t="n"/>
      <c r="N450" s="17">
        <f>IF(D450="","",_xlfn.WORKDAY.INTL(D450,TA_TRN,WEEKEND,HOL))</f>
        <v/>
      </c>
      <c r="O450" s="15">
        <f>IF(OR(N450="",M450&lt;&gt;""),"",IF(DATADATE&gt;N450,"OVERDUE",""))</f>
        <v/>
      </c>
      <c r="P450" s="15">
        <f>IF(OR(M450="",N450=""),"",IF(M450&lt;=N450,"On time","Late"))</f>
        <v/>
      </c>
      <c r="Q450" s="16" t="n"/>
      <c r="R450" s="16" t="n"/>
    </row>
    <row r="451">
      <c r="A451" s="15">
        <f>IF(C451="","",PROJ&amp;"-TRN-"&amp;B451&amp;"-"&amp;TEXT(C451,"0000"))</f>
        <v/>
      </c>
      <c r="B451" s="16" t="n"/>
      <c r="C451" s="16" t="n"/>
      <c r="D451" s="19" t="n"/>
      <c r="E451" s="16" t="n"/>
      <c r="F451" s="16" t="n"/>
      <c r="G451" s="16" t="n"/>
      <c r="H451" s="20" t="n"/>
      <c r="I451" s="16" t="n"/>
      <c r="J451" s="16" t="n"/>
      <c r="K451" s="16" t="n"/>
      <c r="L451" s="16" t="n"/>
      <c r="M451" s="19" t="n"/>
      <c r="N451" s="17">
        <f>IF(D451="","",_xlfn.WORKDAY.INTL(D451,TA_TRN,WEEKEND,HOL))</f>
        <v/>
      </c>
      <c r="O451" s="15">
        <f>IF(OR(N451="",M451&lt;&gt;""),"",IF(DATADATE&gt;N451,"OVERDUE",""))</f>
        <v/>
      </c>
      <c r="P451" s="15">
        <f>IF(OR(M451="",N451=""),"",IF(M451&lt;=N451,"On time","Late"))</f>
        <v/>
      </c>
      <c r="Q451" s="16" t="n"/>
      <c r="R451" s="16" t="n"/>
    </row>
    <row r="452">
      <c r="A452" s="15">
        <f>IF(C452="","",PROJ&amp;"-TRN-"&amp;B452&amp;"-"&amp;TEXT(C452,"0000"))</f>
        <v/>
      </c>
      <c r="B452" s="16" t="n"/>
      <c r="C452" s="16" t="n"/>
      <c r="D452" s="19" t="n"/>
      <c r="E452" s="16" t="n"/>
      <c r="F452" s="16" t="n"/>
      <c r="G452" s="16" t="n"/>
      <c r="H452" s="20" t="n"/>
      <c r="I452" s="16" t="n"/>
      <c r="J452" s="16" t="n"/>
      <c r="K452" s="16" t="n"/>
      <c r="L452" s="16" t="n"/>
      <c r="M452" s="19" t="n"/>
      <c r="N452" s="17">
        <f>IF(D452="","",_xlfn.WORKDAY.INTL(D452,TA_TRN,WEEKEND,HOL))</f>
        <v/>
      </c>
      <c r="O452" s="15">
        <f>IF(OR(N452="",M452&lt;&gt;""),"",IF(DATADATE&gt;N452,"OVERDUE",""))</f>
        <v/>
      </c>
      <c r="P452" s="15">
        <f>IF(OR(M452="",N452=""),"",IF(M452&lt;=N452,"On time","Late"))</f>
        <v/>
      </c>
      <c r="Q452" s="16" t="n"/>
      <c r="R452" s="16" t="n"/>
    </row>
    <row r="453">
      <c r="A453" s="15">
        <f>IF(C453="","",PROJ&amp;"-TRN-"&amp;B453&amp;"-"&amp;TEXT(C453,"0000"))</f>
        <v/>
      </c>
      <c r="B453" s="16" t="n"/>
      <c r="C453" s="16" t="n"/>
      <c r="D453" s="19" t="n"/>
      <c r="E453" s="16" t="n"/>
      <c r="F453" s="16" t="n"/>
      <c r="G453" s="16" t="n"/>
      <c r="H453" s="20" t="n"/>
      <c r="I453" s="16" t="n"/>
      <c r="J453" s="16" t="n"/>
      <c r="K453" s="16" t="n"/>
      <c r="L453" s="16" t="n"/>
      <c r="M453" s="19" t="n"/>
      <c r="N453" s="17">
        <f>IF(D453="","",_xlfn.WORKDAY.INTL(D453,TA_TRN,WEEKEND,HOL))</f>
        <v/>
      </c>
      <c r="O453" s="15">
        <f>IF(OR(N453="",M453&lt;&gt;""),"",IF(DATADATE&gt;N453,"OVERDUE",""))</f>
        <v/>
      </c>
      <c r="P453" s="15">
        <f>IF(OR(M453="",N453=""),"",IF(M453&lt;=N453,"On time","Late"))</f>
        <v/>
      </c>
      <c r="Q453" s="16" t="n"/>
      <c r="R453" s="16" t="n"/>
    </row>
    <row r="454">
      <c r="A454" s="15">
        <f>IF(C454="","",PROJ&amp;"-TRN-"&amp;B454&amp;"-"&amp;TEXT(C454,"0000"))</f>
        <v/>
      </c>
      <c r="B454" s="16" t="n"/>
      <c r="C454" s="16" t="n"/>
      <c r="D454" s="19" t="n"/>
      <c r="E454" s="16" t="n"/>
      <c r="F454" s="16" t="n"/>
      <c r="G454" s="16" t="n"/>
      <c r="H454" s="20" t="n"/>
      <c r="I454" s="16" t="n"/>
      <c r="J454" s="16" t="n"/>
      <c r="K454" s="16" t="n"/>
      <c r="L454" s="16" t="n"/>
      <c r="M454" s="19" t="n"/>
      <c r="N454" s="17">
        <f>IF(D454="","",_xlfn.WORKDAY.INTL(D454,TA_TRN,WEEKEND,HOL))</f>
        <v/>
      </c>
      <c r="O454" s="15">
        <f>IF(OR(N454="",M454&lt;&gt;""),"",IF(DATADATE&gt;N454,"OVERDUE",""))</f>
        <v/>
      </c>
      <c r="P454" s="15">
        <f>IF(OR(M454="",N454=""),"",IF(M454&lt;=N454,"On time","Late"))</f>
        <v/>
      </c>
      <c r="Q454" s="16" t="n"/>
      <c r="R454" s="16" t="n"/>
    </row>
    <row r="455">
      <c r="A455" s="15">
        <f>IF(C455="","",PROJ&amp;"-TRN-"&amp;B455&amp;"-"&amp;TEXT(C455,"0000"))</f>
        <v/>
      </c>
      <c r="B455" s="16" t="n"/>
      <c r="C455" s="16" t="n"/>
      <c r="D455" s="19" t="n"/>
      <c r="E455" s="16" t="n"/>
      <c r="F455" s="16" t="n"/>
      <c r="G455" s="16" t="n"/>
      <c r="H455" s="20" t="n"/>
      <c r="I455" s="16" t="n"/>
      <c r="J455" s="16" t="n"/>
      <c r="K455" s="16" t="n"/>
      <c r="L455" s="16" t="n"/>
      <c r="M455" s="19" t="n"/>
      <c r="N455" s="17">
        <f>IF(D455="","",_xlfn.WORKDAY.INTL(D455,TA_TRN,WEEKEND,HOL))</f>
        <v/>
      </c>
      <c r="O455" s="15">
        <f>IF(OR(N455="",M455&lt;&gt;""),"",IF(DATADATE&gt;N455,"OVERDUE",""))</f>
        <v/>
      </c>
      <c r="P455" s="15">
        <f>IF(OR(M455="",N455=""),"",IF(M455&lt;=N455,"On time","Late"))</f>
        <v/>
      </c>
      <c r="Q455" s="16" t="n"/>
      <c r="R455" s="16" t="n"/>
    </row>
    <row r="456">
      <c r="A456" s="15">
        <f>IF(C456="","",PROJ&amp;"-TRN-"&amp;B456&amp;"-"&amp;TEXT(C456,"0000"))</f>
        <v/>
      </c>
      <c r="B456" s="16" t="n"/>
      <c r="C456" s="16" t="n"/>
      <c r="D456" s="19" t="n"/>
      <c r="E456" s="16" t="n"/>
      <c r="F456" s="16" t="n"/>
      <c r="G456" s="16" t="n"/>
      <c r="H456" s="20" t="n"/>
      <c r="I456" s="16" t="n"/>
      <c r="J456" s="16" t="n"/>
      <c r="K456" s="16" t="n"/>
      <c r="L456" s="16" t="n"/>
      <c r="M456" s="19" t="n"/>
      <c r="N456" s="17">
        <f>IF(D456="","",_xlfn.WORKDAY.INTL(D456,TA_TRN,WEEKEND,HOL))</f>
        <v/>
      </c>
      <c r="O456" s="15">
        <f>IF(OR(N456="",M456&lt;&gt;""),"",IF(DATADATE&gt;N456,"OVERDUE",""))</f>
        <v/>
      </c>
      <c r="P456" s="15">
        <f>IF(OR(M456="",N456=""),"",IF(M456&lt;=N456,"On time","Late"))</f>
        <v/>
      </c>
      <c r="Q456" s="16" t="n"/>
      <c r="R456" s="16" t="n"/>
    </row>
    <row r="457">
      <c r="A457" s="15">
        <f>IF(C457="","",PROJ&amp;"-TRN-"&amp;B457&amp;"-"&amp;TEXT(C457,"0000"))</f>
        <v/>
      </c>
      <c r="B457" s="16" t="n"/>
      <c r="C457" s="16" t="n"/>
      <c r="D457" s="19" t="n"/>
      <c r="E457" s="16" t="n"/>
      <c r="F457" s="16" t="n"/>
      <c r="G457" s="16" t="n"/>
      <c r="H457" s="20" t="n"/>
      <c r="I457" s="16" t="n"/>
      <c r="J457" s="16" t="n"/>
      <c r="K457" s="16" t="n"/>
      <c r="L457" s="16" t="n"/>
      <c r="M457" s="19" t="n"/>
      <c r="N457" s="17">
        <f>IF(D457="","",_xlfn.WORKDAY.INTL(D457,TA_TRN,WEEKEND,HOL))</f>
        <v/>
      </c>
      <c r="O457" s="15">
        <f>IF(OR(N457="",M457&lt;&gt;""),"",IF(DATADATE&gt;N457,"OVERDUE",""))</f>
        <v/>
      </c>
      <c r="P457" s="15">
        <f>IF(OR(M457="",N457=""),"",IF(M457&lt;=N457,"On time","Late"))</f>
        <v/>
      </c>
      <c r="Q457" s="16" t="n"/>
      <c r="R457" s="16" t="n"/>
    </row>
    <row r="458">
      <c r="A458" s="15">
        <f>IF(C458="","",PROJ&amp;"-TRN-"&amp;B458&amp;"-"&amp;TEXT(C458,"0000"))</f>
        <v/>
      </c>
      <c r="B458" s="16" t="n"/>
      <c r="C458" s="16" t="n"/>
      <c r="D458" s="19" t="n"/>
      <c r="E458" s="16" t="n"/>
      <c r="F458" s="16" t="n"/>
      <c r="G458" s="16" t="n"/>
      <c r="H458" s="20" t="n"/>
      <c r="I458" s="16" t="n"/>
      <c r="J458" s="16" t="n"/>
      <c r="K458" s="16" t="n"/>
      <c r="L458" s="16" t="n"/>
      <c r="M458" s="19" t="n"/>
      <c r="N458" s="17">
        <f>IF(D458="","",_xlfn.WORKDAY.INTL(D458,TA_TRN,WEEKEND,HOL))</f>
        <v/>
      </c>
      <c r="O458" s="15">
        <f>IF(OR(N458="",M458&lt;&gt;""),"",IF(DATADATE&gt;N458,"OVERDUE",""))</f>
        <v/>
      </c>
      <c r="P458" s="15">
        <f>IF(OR(M458="",N458=""),"",IF(M458&lt;=N458,"On time","Late"))</f>
        <v/>
      </c>
      <c r="Q458" s="16" t="n"/>
      <c r="R458" s="16" t="n"/>
    </row>
    <row r="459">
      <c r="A459" s="15">
        <f>IF(C459="","",PROJ&amp;"-TRN-"&amp;B459&amp;"-"&amp;TEXT(C459,"0000"))</f>
        <v/>
      </c>
      <c r="B459" s="16" t="n"/>
      <c r="C459" s="16" t="n"/>
      <c r="D459" s="19" t="n"/>
      <c r="E459" s="16" t="n"/>
      <c r="F459" s="16" t="n"/>
      <c r="G459" s="16" t="n"/>
      <c r="H459" s="20" t="n"/>
      <c r="I459" s="16" t="n"/>
      <c r="J459" s="16" t="n"/>
      <c r="K459" s="16" t="n"/>
      <c r="L459" s="16" t="n"/>
      <c r="M459" s="19" t="n"/>
      <c r="N459" s="17">
        <f>IF(D459="","",_xlfn.WORKDAY.INTL(D459,TA_TRN,WEEKEND,HOL))</f>
        <v/>
      </c>
      <c r="O459" s="15">
        <f>IF(OR(N459="",M459&lt;&gt;""),"",IF(DATADATE&gt;N459,"OVERDUE",""))</f>
        <v/>
      </c>
      <c r="P459" s="15">
        <f>IF(OR(M459="",N459=""),"",IF(M459&lt;=N459,"On time","Late"))</f>
        <v/>
      </c>
      <c r="Q459" s="16" t="n"/>
      <c r="R459" s="16" t="n"/>
    </row>
    <row r="460">
      <c r="A460" s="15">
        <f>IF(C460="","",PROJ&amp;"-TRN-"&amp;B460&amp;"-"&amp;TEXT(C460,"0000"))</f>
        <v/>
      </c>
      <c r="B460" s="16" t="n"/>
      <c r="C460" s="16" t="n"/>
      <c r="D460" s="19" t="n"/>
      <c r="E460" s="16" t="n"/>
      <c r="F460" s="16" t="n"/>
      <c r="G460" s="16" t="n"/>
      <c r="H460" s="20" t="n"/>
      <c r="I460" s="16" t="n"/>
      <c r="J460" s="16" t="n"/>
      <c r="K460" s="16" t="n"/>
      <c r="L460" s="16" t="n"/>
      <c r="M460" s="19" t="n"/>
      <c r="N460" s="17">
        <f>IF(D460="","",_xlfn.WORKDAY.INTL(D460,TA_TRN,WEEKEND,HOL))</f>
        <v/>
      </c>
      <c r="O460" s="15">
        <f>IF(OR(N460="",M460&lt;&gt;""),"",IF(DATADATE&gt;N460,"OVERDUE",""))</f>
        <v/>
      </c>
      <c r="P460" s="15">
        <f>IF(OR(M460="",N460=""),"",IF(M460&lt;=N460,"On time","Late"))</f>
        <v/>
      </c>
      <c r="Q460" s="16" t="n"/>
      <c r="R460" s="16" t="n"/>
    </row>
    <row r="461">
      <c r="A461" s="15">
        <f>IF(C461="","",PROJ&amp;"-TRN-"&amp;B461&amp;"-"&amp;TEXT(C461,"0000"))</f>
        <v/>
      </c>
      <c r="B461" s="16" t="n"/>
      <c r="C461" s="16" t="n"/>
      <c r="D461" s="19" t="n"/>
      <c r="E461" s="16" t="n"/>
      <c r="F461" s="16" t="n"/>
      <c r="G461" s="16" t="n"/>
      <c r="H461" s="20" t="n"/>
      <c r="I461" s="16" t="n"/>
      <c r="J461" s="16" t="n"/>
      <c r="K461" s="16" t="n"/>
      <c r="L461" s="16" t="n"/>
      <c r="M461" s="19" t="n"/>
      <c r="N461" s="17">
        <f>IF(D461="","",_xlfn.WORKDAY.INTL(D461,TA_TRN,WEEKEND,HOL))</f>
        <v/>
      </c>
      <c r="O461" s="15">
        <f>IF(OR(N461="",M461&lt;&gt;""),"",IF(DATADATE&gt;N461,"OVERDUE",""))</f>
        <v/>
      </c>
      <c r="P461" s="15">
        <f>IF(OR(M461="",N461=""),"",IF(M461&lt;=N461,"On time","Late"))</f>
        <v/>
      </c>
      <c r="Q461" s="16" t="n"/>
      <c r="R461" s="16" t="n"/>
    </row>
    <row r="462">
      <c r="A462" s="15">
        <f>IF(C462="","",PROJ&amp;"-TRN-"&amp;B462&amp;"-"&amp;TEXT(C462,"0000"))</f>
        <v/>
      </c>
      <c r="B462" s="16" t="n"/>
      <c r="C462" s="16" t="n"/>
      <c r="D462" s="19" t="n"/>
      <c r="E462" s="16" t="n"/>
      <c r="F462" s="16" t="n"/>
      <c r="G462" s="16" t="n"/>
      <c r="H462" s="20" t="n"/>
      <c r="I462" s="16" t="n"/>
      <c r="J462" s="16" t="n"/>
      <c r="K462" s="16" t="n"/>
      <c r="L462" s="16" t="n"/>
      <c r="M462" s="19" t="n"/>
      <c r="N462" s="17">
        <f>IF(D462="","",_xlfn.WORKDAY.INTL(D462,TA_TRN,WEEKEND,HOL))</f>
        <v/>
      </c>
      <c r="O462" s="15">
        <f>IF(OR(N462="",M462&lt;&gt;""),"",IF(DATADATE&gt;N462,"OVERDUE",""))</f>
        <v/>
      </c>
      <c r="P462" s="15">
        <f>IF(OR(M462="",N462=""),"",IF(M462&lt;=N462,"On time","Late"))</f>
        <v/>
      </c>
      <c r="Q462" s="16" t="n"/>
      <c r="R462" s="16" t="n"/>
    </row>
    <row r="463">
      <c r="A463" s="15">
        <f>IF(C463="","",PROJ&amp;"-TRN-"&amp;B463&amp;"-"&amp;TEXT(C463,"0000"))</f>
        <v/>
      </c>
      <c r="B463" s="16" t="n"/>
      <c r="C463" s="16" t="n"/>
      <c r="D463" s="19" t="n"/>
      <c r="E463" s="16" t="n"/>
      <c r="F463" s="16" t="n"/>
      <c r="G463" s="16" t="n"/>
      <c r="H463" s="20" t="n"/>
      <c r="I463" s="16" t="n"/>
      <c r="J463" s="16" t="n"/>
      <c r="K463" s="16" t="n"/>
      <c r="L463" s="16" t="n"/>
      <c r="M463" s="19" t="n"/>
      <c r="N463" s="17">
        <f>IF(D463="","",_xlfn.WORKDAY.INTL(D463,TA_TRN,WEEKEND,HOL))</f>
        <v/>
      </c>
      <c r="O463" s="15">
        <f>IF(OR(N463="",M463&lt;&gt;""),"",IF(DATADATE&gt;N463,"OVERDUE",""))</f>
        <v/>
      </c>
      <c r="P463" s="15">
        <f>IF(OR(M463="",N463=""),"",IF(M463&lt;=N463,"On time","Late"))</f>
        <v/>
      </c>
      <c r="Q463" s="16" t="n"/>
      <c r="R463" s="16" t="n"/>
    </row>
    <row r="464">
      <c r="A464" s="15">
        <f>IF(C464="","",PROJ&amp;"-TRN-"&amp;B464&amp;"-"&amp;TEXT(C464,"0000"))</f>
        <v/>
      </c>
      <c r="B464" s="16" t="n"/>
      <c r="C464" s="16" t="n"/>
      <c r="D464" s="19" t="n"/>
      <c r="E464" s="16" t="n"/>
      <c r="F464" s="16" t="n"/>
      <c r="G464" s="16" t="n"/>
      <c r="H464" s="20" t="n"/>
      <c r="I464" s="16" t="n"/>
      <c r="J464" s="16" t="n"/>
      <c r="K464" s="16" t="n"/>
      <c r="L464" s="16" t="n"/>
      <c r="M464" s="19" t="n"/>
      <c r="N464" s="17">
        <f>IF(D464="","",_xlfn.WORKDAY.INTL(D464,TA_TRN,WEEKEND,HOL))</f>
        <v/>
      </c>
      <c r="O464" s="15">
        <f>IF(OR(N464="",M464&lt;&gt;""),"",IF(DATADATE&gt;N464,"OVERDUE",""))</f>
        <v/>
      </c>
      <c r="P464" s="15">
        <f>IF(OR(M464="",N464=""),"",IF(M464&lt;=N464,"On time","Late"))</f>
        <v/>
      </c>
      <c r="Q464" s="16" t="n"/>
      <c r="R464" s="16" t="n"/>
    </row>
    <row r="465">
      <c r="A465" s="15">
        <f>IF(C465="","",PROJ&amp;"-TRN-"&amp;B465&amp;"-"&amp;TEXT(C465,"0000"))</f>
        <v/>
      </c>
      <c r="B465" s="16" t="n"/>
      <c r="C465" s="16" t="n"/>
      <c r="D465" s="19" t="n"/>
      <c r="E465" s="16" t="n"/>
      <c r="F465" s="16" t="n"/>
      <c r="G465" s="16" t="n"/>
      <c r="H465" s="20" t="n"/>
      <c r="I465" s="16" t="n"/>
      <c r="J465" s="16" t="n"/>
      <c r="K465" s="16" t="n"/>
      <c r="L465" s="16" t="n"/>
      <c r="M465" s="19" t="n"/>
      <c r="N465" s="17">
        <f>IF(D465="","",_xlfn.WORKDAY.INTL(D465,TA_TRN,WEEKEND,HOL))</f>
        <v/>
      </c>
      <c r="O465" s="15">
        <f>IF(OR(N465="",M465&lt;&gt;""),"",IF(DATADATE&gt;N465,"OVERDUE",""))</f>
        <v/>
      </c>
      <c r="P465" s="15">
        <f>IF(OR(M465="",N465=""),"",IF(M465&lt;=N465,"On time","Late"))</f>
        <v/>
      </c>
      <c r="Q465" s="16" t="n"/>
      <c r="R465" s="16" t="n"/>
    </row>
    <row r="466">
      <c r="A466" s="15">
        <f>IF(C466="","",PROJ&amp;"-TRN-"&amp;B466&amp;"-"&amp;TEXT(C466,"0000"))</f>
        <v/>
      </c>
      <c r="B466" s="16" t="n"/>
      <c r="C466" s="16" t="n"/>
      <c r="D466" s="19" t="n"/>
      <c r="E466" s="16" t="n"/>
      <c r="F466" s="16" t="n"/>
      <c r="G466" s="16" t="n"/>
      <c r="H466" s="20" t="n"/>
      <c r="I466" s="16" t="n"/>
      <c r="J466" s="16" t="n"/>
      <c r="K466" s="16" t="n"/>
      <c r="L466" s="16" t="n"/>
      <c r="M466" s="19" t="n"/>
      <c r="N466" s="17">
        <f>IF(D466="","",_xlfn.WORKDAY.INTL(D466,TA_TRN,WEEKEND,HOL))</f>
        <v/>
      </c>
      <c r="O466" s="15">
        <f>IF(OR(N466="",M466&lt;&gt;""),"",IF(DATADATE&gt;N466,"OVERDUE",""))</f>
        <v/>
      </c>
      <c r="P466" s="15">
        <f>IF(OR(M466="",N466=""),"",IF(M466&lt;=N466,"On time","Late"))</f>
        <v/>
      </c>
      <c r="Q466" s="16" t="n"/>
      <c r="R466" s="16" t="n"/>
    </row>
    <row r="467">
      <c r="A467" s="15">
        <f>IF(C467="","",PROJ&amp;"-TRN-"&amp;B467&amp;"-"&amp;TEXT(C467,"0000"))</f>
        <v/>
      </c>
      <c r="B467" s="16" t="n"/>
      <c r="C467" s="16" t="n"/>
      <c r="D467" s="19" t="n"/>
      <c r="E467" s="16" t="n"/>
      <c r="F467" s="16" t="n"/>
      <c r="G467" s="16" t="n"/>
      <c r="H467" s="20" t="n"/>
      <c r="I467" s="16" t="n"/>
      <c r="J467" s="16" t="n"/>
      <c r="K467" s="16" t="n"/>
      <c r="L467" s="16" t="n"/>
      <c r="M467" s="19" t="n"/>
      <c r="N467" s="17">
        <f>IF(D467="","",_xlfn.WORKDAY.INTL(D467,TA_TRN,WEEKEND,HOL))</f>
        <v/>
      </c>
      <c r="O467" s="15">
        <f>IF(OR(N467="",M467&lt;&gt;""),"",IF(DATADATE&gt;N467,"OVERDUE",""))</f>
        <v/>
      </c>
      <c r="P467" s="15">
        <f>IF(OR(M467="",N467=""),"",IF(M467&lt;=N467,"On time","Late"))</f>
        <v/>
      </c>
      <c r="Q467" s="16" t="n"/>
      <c r="R467" s="16" t="n"/>
    </row>
    <row r="468">
      <c r="A468" s="15">
        <f>IF(C468="","",PROJ&amp;"-TRN-"&amp;B468&amp;"-"&amp;TEXT(C468,"0000"))</f>
        <v/>
      </c>
      <c r="B468" s="16" t="n"/>
      <c r="C468" s="16" t="n"/>
      <c r="D468" s="19" t="n"/>
      <c r="E468" s="16" t="n"/>
      <c r="F468" s="16" t="n"/>
      <c r="G468" s="16" t="n"/>
      <c r="H468" s="20" t="n"/>
      <c r="I468" s="16" t="n"/>
      <c r="J468" s="16" t="n"/>
      <c r="K468" s="16" t="n"/>
      <c r="L468" s="16" t="n"/>
      <c r="M468" s="19" t="n"/>
      <c r="N468" s="17">
        <f>IF(D468="","",_xlfn.WORKDAY.INTL(D468,TA_TRN,WEEKEND,HOL))</f>
        <v/>
      </c>
      <c r="O468" s="15">
        <f>IF(OR(N468="",M468&lt;&gt;""),"",IF(DATADATE&gt;N468,"OVERDUE",""))</f>
        <v/>
      </c>
      <c r="P468" s="15">
        <f>IF(OR(M468="",N468=""),"",IF(M468&lt;=N468,"On time","Late"))</f>
        <v/>
      </c>
      <c r="Q468" s="16" t="n"/>
      <c r="R468" s="16" t="n"/>
    </row>
    <row r="469">
      <c r="A469" s="15">
        <f>IF(C469="","",PROJ&amp;"-TRN-"&amp;B469&amp;"-"&amp;TEXT(C469,"0000"))</f>
        <v/>
      </c>
      <c r="B469" s="16" t="n"/>
      <c r="C469" s="16" t="n"/>
      <c r="D469" s="19" t="n"/>
      <c r="E469" s="16" t="n"/>
      <c r="F469" s="16" t="n"/>
      <c r="G469" s="16" t="n"/>
      <c r="H469" s="20" t="n"/>
      <c r="I469" s="16" t="n"/>
      <c r="J469" s="16" t="n"/>
      <c r="K469" s="16" t="n"/>
      <c r="L469" s="16" t="n"/>
      <c r="M469" s="19" t="n"/>
      <c r="N469" s="17">
        <f>IF(D469="","",_xlfn.WORKDAY.INTL(D469,TA_TRN,WEEKEND,HOL))</f>
        <v/>
      </c>
      <c r="O469" s="15">
        <f>IF(OR(N469="",M469&lt;&gt;""),"",IF(DATADATE&gt;N469,"OVERDUE",""))</f>
        <v/>
      </c>
      <c r="P469" s="15">
        <f>IF(OR(M469="",N469=""),"",IF(M469&lt;=N469,"On time","Late"))</f>
        <v/>
      </c>
      <c r="Q469" s="16" t="n"/>
      <c r="R469" s="16" t="n"/>
    </row>
    <row r="470">
      <c r="A470" s="15">
        <f>IF(C470="","",PROJ&amp;"-TRN-"&amp;B470&amp;"-"&amp;TEXT(C470,"0000"))</f>
        <v/>
      </c>
      <c r="B470" s="16" t="n"/>
      <c r="C470" s="16" t="n"/>
      <c r="D470" s="19" t="n"/>
      <c r="E470" s="16" t="n"/>
      <c r="F470" s="16" t="n"/>
      <c r="G470" s="16" t="n"/>
      <c r="H470" s="20" t="n"/>
      <c r="I470" s="16" t="n"/>
      <c r="J470" s="16" t="n"/>
      <c r="K470" s="16" t="n"/>
      <c r="L470" s="16" t="n"/>
      <c r="M470" s="19" t="n"/>
      <c r="N470" s="17">
        <f>IF(D470="","",_xlfn.WORKDAY.INTL(D470,TA_TRN,WEEKEND,HOL))</f>
        <v/>
      </c>
      <c r="O470" s="15">
        <f>IF(OR(N470="",M470&lt;&gt;""),"",IF(DATADATE&gt;N470,"OVERDUE",""))</f>
        <v/>
      </c>
      <c r="P470" s="15">
        <f>IF(OR(M470="",N470=""),"",IF(M470&lt;=N470,"On time","Late"))</f>
        <v/>
      </c>
      <c r="Q470" s="16" t="n"/>
      <c r="R470" s="16" t="n"/>
    </row>
    <row r="471">
      <c r="A471" s="15">
        <f>IF(C471="","",PROJ&amp;"-TRN-"&amp;B471&amp;"-"&amp;TEXT(C471,"0000"))</f>
        <v/>
      </c>
      <c r="B471" s="16" t="n"/>
      <c r="C471" s="16" t="n"/>
      <c r="D471" s="19" t="n"/>
      <c r="E471" s="16" t="n"/>
      <c r="F471" s="16" t="n"/>
      <c r="G471" s="16" t="n"/>
      <c r="H471" s="20" t="n"/>
      <c r="I471" s="16" t="n"/>
      <c r="J471" s="16" t="n"/>
      <c r="K471" s="16" t="n"/>
      <c r="L471" s="16" t="n"/>
      <c r="M471" s="19" t="n"/>
      <c r="N471" s="17">
        <f>IF(D471="","",_xlfn.WORKDAY.INTL(D471,TA_TRN,WEEKEND,HOL))</f>
        <v/>
      </c>
      <c r="O471" s="15">
        <f>IF(OR(N471="",M471&lt;&gt;""),"",IF(DATADATE&gt;N471,"OVERDUE",""))</f>
        <v/>
      </c>
      <c r="P471" s="15">
        <f>IF(OR(M471="",N471=""),"",IF(M471&lt;=N471,"On time","Late"))</f>
        <v/>
      </c>
      <c r="Q471" s="16" t="n"/>
      <c r="R471" s="16" t="n"/>
    </row>
    <row r="472">
      <c r="A472" s="15">
        <f>IF(C472="","",PROJ&amp;"-TRN-"&amp;B472&amp;"-"&amp;TEXT(C472,"0000"))</f>
        <v/>
      </c>
      <c r="B472" s="16" t="n"/>
      <c r="C472" s="16" t="n"/>
      <c r="D472" s="19" t="n"/>
      <c r="E472" s="16" t="n"/>
      <c r="F472" s="16" t="n"/>
      <c r="G472" s="16" t="n"/>
      <c r="H472" s="20" t="n"/>
      <c r="I472" s="16" t="n"/>
      <c r="J472" s="16" t="n"/>
      <c r="K472" s="16" t="n"/>
      <c r="L472" s="16" t="n"/>
      <c r="M472" s="19" t="n"/>
      <c r="N472" s="17">
        <f>IF(D472="","",_xlfn.WORKDAY.INTL(D472,TA_TRN,WEEKEND,HOL))</f>
        <v/>
      </c>
      <c r="O472" s="15">
        <f>IF(OR(N472="",M472&lt;&gt;""),"",IF(DATADATE&gt;N472,"OVERDUE",""))</f>
        <v/>
      </c>
      <c r="P472" s="15">
        <f>IF(OR(M472="",N472=""),"",IF(M472&lt;=N472,"On time","Late"))</f>
        <v/>
      </c>
      <c r="Q472" s="16" t="n"/>
      <c r="R472" s="16" t="n"/>
    </row>
    <row r="473">
      <c r="A473" s="15">
        <f>IF(C473="","",PROJ&amp;"-TRN-"&amp;B473&amp;"-"&amp;TEXT(C473,"0000"))</f>
        <v/>
      </c>
      <c r="B473" s="16" t="n"/>
      <c r="C473" s="16" t="n"/>
      <c r="D473" s="19" t="n"/>
      <c r="E473" s="16" t="n"/>
      <c r="F473" s="16" t="n"/>
      <c r="G473" s="16" t="n"/>
      <c r="H473" s="20" t="n"/>
      <c r="I473" s="16" t="n"/>
      <c r="J473" s="16" t="n"/>
      <c r="K473" s="16" t="n"/>
      <c r="L473" s="16" t="n"/>
      <c r="M473" s="19" t="n"/>
      <c r="N473" s="17">
        <f>IF(D473="","",_xlfn.WORKDAY.INTL(D473,TA_TRN,WEEKEND,HOL))</f>
        <v/>
      </c>
      <c r="O473" s="15">
        <f>IF(OR(N473="",M473&lt;&gt;""),"",IF(DATADATE&gt;N473,"OVERDUE",""))</f>
        <v/>
      </c>
      <c r="P473" s="15">
        <f>IF(OR(M473="",N473=""),"",IF(M473&lt;=N473,"On time","Late"))</f>
        <v/>
      </c>
      <c r="Q473" s="16" t="n"/>
      <c r="R473" s="16" t="n"/>
    </row>
    <row r="474">
      <c r="A474" s="15">
        <f>IF(C474="","",PROJ&amp;"-TRN-"&amp;B474&amp;"-"&amp;TEXT(C474,"0000"))</f>
        <v/>
      </c>
      <c r="B474" s="16" t="n"/>
      <c r="C474" s="16" t="n"/>
      <c r="D474" s="19" t="n"/>
      <c r="E474" s="16" t="n"/>
      <c r="F474" s="16" t="n"/>
      <c r="G474" s="16" t="n"/>
      <c r="H474" s="20" t="n"/>
      <c r="I474" s="16" t="n"/>
      <c r="J474" s="16" t="n"/>
      <c r="K474" s="16" t="n"/>
      <c r="L474" s="16" t="n"/>
      <c r="M474" s="19" t="n"/>
      <c r="N474" s="17">
        <f>IF(D474="","",_xlfn.WORKDAY.INTL(D474,TA_TRN,WEEKEND,HOL))</f>
        <v/>
      </c>
      <c r="O474" s="15">
        <f>IF(OR(N474="",M474&lt;&gt;""),"",IF(DATADATE&gt;N474,"OVERDUE",""))</f>
        <v/>
      </c>
      <c r="P474" s="15">
        <f>IF(OR(M474="",N474=""),"",IF(M474&lt;=N474,"On time","Late"))</f>
        <v/>
      </c>
      <c r="Q474" s="16" t="n"/>
      <c r="R474" s="16" t="n"/>
    </row>
    <row r="475">
      <c r="A475" s="15">
        <f>IF(C475="","",PROJ&amp;"-TRN-"&amp;B475&amp;"-"&amp;TEXT(C475,"0000"))</f>
        <v/>
      </c>
      <c r="B475" s="16" t="n"/>
      <c r="C475" s="16" t="n"/>
      <c r="D475" s="19" t="n"/>
      <c r="E475" s="16" t="n"/>
      <c r="F475" s="16" t="n"/>
      <c r="G475" s="16" t="n"/>
      <c r="H475" s="20" t="n"/>
      <c r="I475" s="16" t="n"/>
      <c r="J475" s="16" t="n"/>
      <c r="K475" s="16" t="n"/>
      <c r="L475" s="16" t="n"/>
      <c r="M475" s="19" t="n"/>
      <c r="N475" s="17">
        <f>IF(D475="","",_xlfn.WORKDAY.INTL(D475,TA_TRN,WEEKEND,HOL))</f>
        <v/>
      </c>
      <c r="O475" s="15">
        <f>IF(OR(N475="",M475&lt;&gt;""),"",IF(DATADATE&gt;N475,"OVERDUE",""))</f>
        <v/>
      </c>
      <c r="P475" s="15">
        <f>IF(OR(M475="",N475=""),"",IF(M475&lt;=N475,"On time","Late"))</f>
        <v/>
      </c>
      <c r="Q475" s="16" t="n"/>
      <c r="R475" s="16" t="n"/>
    </row>
    <row r="476">
      <c r="A476" s="15">
        <f>IF(C476="","",PROJ&amp;"-TRN-"&amp;B476&amp;"-"&amp;TEXT(C476,"0000"))</f>
        <v/>
      </c>
      <c r="B476" s="16" t="n"/>
      <c r="C476" s="16" t="n"/>
      <c r="D476" s="19" t="n"/>
      <c r="E476" s="16" t="n"/>
      <c r="F476" s="16" t="n"/>
      <c r="G476" s="16" t="n"/>
      <c r="H476" s="20" t="n"/>
      <c r="I476" s="16" t="n"/>
      <c r="J476" s="16" t="n"/>
      <c r="K476" s="16" t="n"/>
      <c r="L476" s="16" t="n"/>
      <c r="M476" s="19" t="n"/>
      <c r="N476" s="17">
        <f>IF(D476="","",_xlfn.WORKDAY.INTL(D476,TA_TRN,WEEKEND,HOL))</f>
        <v/>
      </c>
      <c r="O476" s="15">
        <f>IF(OR(N476="",M476&lt;&gt;""),"",IF(DATADATE&gt;N476,"OVERDUE",""))</f>
        <v/>
      </c>
      <c r="P476" s="15">
        <f>IF(OR(M476="",N476=""),"",IF(M476&lt;=N476,"On time","Late"))</f>
        <v/>
      </c>
      <c r="Q476" s="16" t="n"/>
      <c r="R476" s="16" t="n"/>
    </row>
    <row r="477">
      <c r="A477" s="15">
        <f>IF(C477="","",PROJ&amp;"-TRN-"&amp;B477&amp;"-"&amp;TEXT(C477,"0000"))</f>
        <v/>
      </c>
      <c r="B477" s="16" t="n"/>
      <c r="C477" s="16" t="n"/>
      <c r="D477" s="19" t="n"/>
      <c r="E477" s="16" t="n"/>
      <c r="F477" s="16" t="n"/>
      <c r="G477" s="16" t="n"/>
      <c r="H477" s="20" t="n"/>
      <c r="I477" s="16" t="n"/>
      <c r="J477" s="16" t="n"/>
      <c r="K477" s="16" t="n"/>
      <c r="L477" s="16" t="n"/>
      <c r="M477" s="19" t="n"/>
      <c r="N477" s="17">
        <f>IF(D477="","",_xlfn.WORKDAY.INTL(D477,TA_TRN,WEEKEND,HOL))</f>
        <v/>
      </c>
      <c r="O477" s="15">
        <f>IF(OR(N477="",M477&lt;&gt;""),"",IF(DATADATE&gt;N477,"OVERDUE",""))</f>
        <v/>
      </c>
      <c r="P477" s="15">
        <f>IF(OR(M477="",N477=""),"",IF(M477&lt;=N477,"On time","Late"))</f>
        <v/>
      </c>
      <c r="Q477" s="16" t="n"/>
      <c r="R477" s="16" t="n"/>
    </row>
    <row r="478">
      <c r="A478" s="15">
        <f>IF(C478="","",PROJ&amp;"-TRN-"&amp;B478&amp;"-"&amp;TEXT(C478,"0000"))</f>
        <v/>
      </c>
      <c r="B478" s="16" t="n"/>
      <c r="C478" s="16" t="n"/>
      <c r="D478" s="19" t="n"/>
      <c r="E478" s="16" t="n"/>
      <c r="F478" s="16" t="n"/>
      <c r="G478" s="16" t="n"/>
      <c r="H478" s="20" t="n"/>
      <c r="I478" s="16" t="n"/>
      <c r="J478" s="16" t="n"/>
      <c r="K478" s="16" t="n"/>
      <c r="L478" s="16" t="n"/>
      <c r="M478" s="19" t="n"/>
      <c r="N478" s="17">
        <f>IF(D478="","",_xlfn.WORKDAY.INTL(D478,TA_TRN,WEEKEND,HOL))</f>
        <v/>
      </c>
      <c r="O478" s="15">
        <f>IF(OR(N478="",M478&lt;&gt;""),"",IF(DATADATE&gt;N478,"OVERDUE",""))</f>
        <v/>
      </c>
      <c r="P478" s="15">
        <f>IF(OR(M478="",N478=""),"",IF(M478&lt;=N478,"On time","Late"))</f>
        <v/>
      </c>
      <c r="Q478" s="16" t="n"/>
      <c r="R478" s="16" t="n"/>
    </row>
    <row r="479">
      <c r="A479" s="15">
        <f>IF(C479="","",PROJ&amp;"-TRN-"&amp;B479&amp;"-"&amp;TEXT(C479,"0000"))</f>
        <v/>
      </c>
      <c r="B479" s="16" t="n"/>
      <c r="C479" s="16" t="n"/>
      <c r="D479" s="19" t="n"/>
      <c r="E479" s="16" t="n"/>
      <c r="F479" s="16" t="n"/>
      <c r="G479" s="16" t="n"/>
      <c r="H479" s="20" t="n"/>
      <c r="I479" s="16" t="n"/>
      <c r="J479" s="16" t="n"/>
      <c r="K479" s="16" t="n"/>
      <c r="L479" s="16" t="n"/>
      <c r="M479" s="19" t="n"/>
      <c r="N479" s="17">
        <f>IF(D479="","",_xlfn.WORKDAY.INTL(D479,TA_TRN,WEEKEND,HOL))</f>
        <v/>
      </c>
      <c r="O479" s="15">
        <f>IF(OR(N479="",M479&lt;&gt;""),"",IF(DATADATE&gt;N479,"OVERDUE",""))</f>
        <v/>
      </c>
      <c r="P479" s="15">
        <f>IF(OR(M479="",N479=""),"",IF(M479&lt;=N479,"On time","Late"))</f>
        <v/>
      </c>
      <c r="Q479" s="16" t="n"/>
      <c r="R479" s="16" t="n"/>
    </row>
    <row r="480">
      <c r="A480" s="15">
        <f>IF(C480="","",PROJ&amp;"-TRN-"&amp;B480&amp;"-"&amp;TEXT(C480,"0000"))</f>
        <v/>
      </c>
      <c r="B480" s="16" t="n"/>
      <c r="C480" s="16" t="n"/>
      <c r="D480" s="19" t="n"/>
      <c r="E480" s="16" t="n"/>
      <c r="F480" s="16" t="n"/>
      <c r="G480" s="16" t="n"/>
      <c r="H480" s="20" t="n"/>
      <c r="I480" s="16" t="n"/>
      <c r="J480" s="16" t="n"/>
      <c r="K480" s="16" t="n"/>
      <c r="L480" s="16" t="n"/>
      <c r="M480" s="19" t="n"/>
      <c r="N480" s="17">
        <f>IF(D480="","",_xlfn.WORKDAY.INTL(D480,TA_TRN,WEEKEND,HOL))</f>
        <v/>
      </c>
      <c r="O480" s="15">
        <f>IF(OR(N480="",M480&lt;&gt;""),"",IF(DATADATE&gt;N480,"OVERDUE",""))</f>
        <v/>
      </c>
      <c r="P480" s="15">
        <f>IF(OR(M480="",N480=""),"",IF(M480&lt;=N480,"On time","Late"))</f>
        <v/>
      </c>
      <c r="Q480" s="16" t="n"/>
      <c r="R480" s="16" t="n"/>
    </row>
    <row r="481">
      <c r="A481" s="15">
        <f>IF(C481="","",PROJ&amp;"-TRN-"&amp;B481&amp;"-"&amp;TEXT(C481,"0000"))</f>
        <v/>
      </c>
      <c r="B481" s="16" t="n"/>
      <c r="C481" s="16" t="n"/>
      <c r="D481" s="19" t="n"/>
      <c r="E481" s="16" t="n"/>
      <c r="F481" s="16" t="n"/>
      <c r="G481" s="16" t="n"/>
      <c r="H481" s="20" t="n"/>
      <c r="I481" s="16" t="n"/>
      <c r="J481" s="16" t="n"/>
      <c r="K481" s="16" t="n"/>
      <c r="L481" s="16" t="n"/>
      <c r="M481" s="19" t="n"/>
      <c r="N481" s="17">
        <f>IF(D481="","",_xlfn.WORKDAY.INTL(D481,TA_TRN,WEEKEND,HOL))</f>
        <v/>
      </c>
      <c r="O481" s="15">
        <f>IF(OR(N481="",M481&lt;&gt;""),"",IF(DATADATE&gt;N481,"OVERDUE",""))</f>
        <v/>
      </c>
      <c r="P481" s="15">
        <f>IF(OR(M481="",N481=""),"",IF(M481&lt;=N481,"On time","Late"))</f>
        <v/>
      </c>
      <c r="Q481" s="16" t="n"/>
      <c r="R481" s="16" t="n"/>
    </row>
    <row r="482">
      <c r="A482" s="15">
        <f>IF(C482="","",PROJ&amp;"-TRN-"&amp;B482&amp;"-"&amp;TEXT(C482,"0000"))</f>
        <v/>
      </c>
      <c r="B482" s="16" t="n"/>
      <c r="C482" s="16" t="n"/>
      <c r="D482" s="19" t="n"/>
      <c r="E482" s="16" t="n"/>
      <c r="F482" s="16" t="n"/>
      <c r="G482" s="16" t="n"/>
      <c r="H482" s="20" t="n"/>
      <c r="I482" s="16" t="n"/>
      <c r="J482" s="16" t="n"/>
      <c r="K482" s="16" t="n"/>
      <c r="L482" s="16" t="n"/>
      <c r="M482" s="19" t="n"/>
      <c r="N482" s="17">
        <f>IF(D482="","",_xlfn.WORKDAY.INTL(D482,TA_TRN,WEEKEND,HOL))</f>
        <v/>
      </c>
      <c r="O482" s="15">
        <f>IF(OR(N482="",M482&lt;&gt;""),"",IF(DATADATE&gt;N482,"OVERDUE",""))</f>
        <v/>
      </c>
      <c r="P482" s="15">
        <f>IF(OR(M482="",N482=""),"",IF(M482&lt;=N482,"On time","Late"))</f>
        <v/>
      </c>
      <c r="Q482" s="16" t="n"/>
      <c r="R482" s="16" t="n"/>
    </row>
    <row r="483">
      <c r="A483" s="15">
        <f>IF(C483="","",PROJ&amp;"-TRN-"&amp;B483&amp;"-"&amp;TEXT(C483,"0000"))</f>
        <v/>
      </c>
      <c r="B483" s="16" t="n"/>
      <c r="C483" s="16" t="n"/>
      <c r="D483" s="19" t="n"/>
      <c r="E483" s="16" t="n"/>
      <c r="F483" s="16" t="n"/>
      <c r="G483" s="16" t="n"/>
      <c r="H483" s="20" t="n"/>
      <c r="I483" s="16" t="n"/>
      <c r="J483" s="16" t="n"/>
      <c r="K483" s="16" t="n"/>
      <c r="L483" s="16" t="n"/>
      <c r="M483" s="19" t="n"/>
      <c r="N483" s="17">
        <f>IF(D483="","",_xlfn.WORKDAY.INTL(D483,TA_TRN,WEEKEND,HOL))</f>
        <v/>
      </c>
      <c r="O483" s="15">
        <f>IF(OR(N483="",M483&lt;&gt;""),"",IF(DATADATE&gt;N483,"OVERDUE",""))</f>
        <v/>
      </c>
      <c r="P483" s="15">
        <f>IF(OR(M483="",N483=""),"",IF(M483&lt;=N483,"On time","Late"))</f>
        <v/>
      </c>
      <c r="Q483" s="16" t="n"/>
      <c r="R483" s="16" t="n"/>
    </row>
    <row r="484">
      <c r="A484" s="15">
        <f>IF(C484="","",PROJ&amp;"-TRN-"&amp;B484&amp;"-"&amp;TEXT(C484,"0000"))</f>
        <v/>
      </c>
      <c r="B484" s="16" t="n"/>
      <c r="C484" s="16" t="n"/>
      <c r="D484" s="19" t="n"/>
      <c r="E484" s="16" t="n"/>
      <c r="F484" s="16" t="n"/>
      <c r="G484" s="16" t="n"/>
      <c r="H484" s="20" t="n"/>
      <c r="I484" s="16" t="n"/>
      <c r="J484" s="16" t="n"/>
      <c r="K484" s="16" t="n"/>
      <c r="L484" s="16" t="n"/>
      <c r="M484" s="19" t="n"/>
      <c r="N484" s="17">
        <f>IF(D484="","",_xlfn.WORKDAY.INTL(D484,TA_TRN,WEEKEND,HOL))</f>
        <v/>
      </c>
      <c r="O484" s="15">
        <f>IF(OR(N484="",M484&lt;&gt;""),"",IF(DATADATE&gt;N484,"OVERDUE",""))</f>
        <v/>
      </c>
      <c r="P484" s="15">
        <f>IF(OR(M484="",N484=""),"",IF(M484&lt;=N484,"On time","Late"))</f>
        <v/>
      </c>
      <c r="Q484" s="16" t="n"/>
      <c r="R484" s="16" t="n"/>
    </row>
    <row r="485">
      <c r="A485" s="15">
        <f>IF(C485="","",PROJ&amp;"-TRN-"&amp;B485&amp;"-"&amp;TEXT(C485,"0000"))</f>
        <v/>
      </c>
      <c r="B485" s="16" t="n"/>
      <c r="C485" s="16" t="n"/>
      <c r="D485" s="19" t="n"/>
      <c r="E485" s="16" t="n"/>
      <c r="F485" s="16" t="n"/>
      <c r="G485" s="16" t="n"/>
      <c r="H485" s="20" t="n"/>
      <c r="I485" s="16" t="n"/>
      <c r="J485" s="16" t="n"/>
      <c r="K485" s="16" t="n"/>
      <c r="L485" s="16" t="n"/>
      <c r="M485" s="19" t="n"/>
      <c r="N485" s="17">
        <f>IF(D485="","",_xlfn.WORKDAY.INTL(D485,TA_TRN,WEEKEND,HOL))</f>
        <v/>
      </c>
      <c r="O485" s="15">
        <f>IF(OR(N485="",M485&lt;&gt;""),"",IF(DATADATE&gt;N485,"OVERDUE",""))</f>
        <v/>
      </c>
      <c r="P485" s="15">
        <f>IF(OR(M485="",N485=""),"",IF(M485&lt;=N485,"On time","Late"))</f>
        <v/>
      </c>
      <c r="Q485" s="16" t="n"/>
      <c r="R485" s="16" t="n"/>
    </row>
    <row r="486">
      <c r="A486" s="15">
        <f>IF(C486="","",PROJ&amp;"-TRN-"&amp;B486&amp;"-"&amp;TEXT(C486,"0000"))</f>
        <v/>
      </c>
      <c r="B486" s="16" t="n"/>
      <c r="C486" s="16" t="n"/>
      <c r="D486" s="19" t="n"/>
      <c r="E486" s="16" t="n"/>
      <c r="F486" s="16" t="n"/>
      <c r="G486" s="16" t="n"/>
      <c r="H486" s="20" t="n"/>
      <c r="I486" s="16" t="n"/>
      <c r="J486" s="16" t="n"/>
      <c r="K486" s="16" t="n"/>
      <c r="L486" s="16" t="n"/>
      <c r="M486" s="19" t="n"/>
      <c r="N486" s="17">
        <f>IF(D486="","",_xlfn.WORKDAY.INTL(D486,TA_TRN,WEEKEND,HOL))</f>
        <v/>
      </c>
      <c r="O486" s="15">
        <f>IF(OR(N486="",M486&lt;&gt;""),"",IF(DATADATE&gt;N486,"OVERDUE",""))</f>
        <v/>
      </c>
      <c r="P486" s="15">
        <f>IF(OR(M486="",N486=""),"",IF(M486&lt;=N486,"On time","Late"))</f>
        <v/>
      </c>
      <c r="Q486" s="16" t="n"/>
      <c r="R486" s="16" t="n"/>
    </row>
    <row r="487">
      <c r="A487" s="15">
        <f>IF(C487="","",PROJ&amp;"-TRN-"&amp;B487&amp;"-"&amp;TEXT(C487,"0000"))</f>
        <v/>
      </c>
      <c r="B487" s="16" t="n"/>
      <c r="C487" s="16" t="n"/>
      <c r="D487" s="19" t="n"/>
      <c r="E487" s="16" t="n"/>
      <c r="F487" s="16" t="n"/>
      <c r="G487" s="16" t="n"/>
      <c r="H487" s="20" t="n"/>
      <c r="I487" s="16" t="n"/>
      <c r="J487" s="16" t="n"/>
      <c r="K487" s="16" t="n"/>
      <c r="L487" s="16" t="n"/>
      <c r="M487" s="19" t="n"/>
      <c r="N487" s="17">
        <f>IF(D487="","",_xlfn.WORKDAY.INTL(D487,TA_TRN,WEEKEND,HOL))</f>
        <v/>
      </c>
      <c r="O487" s="15">
        <f>IF(OR(N487="",M487&lt;&gt;""),"",IF(DATADATE&gt;N487,"OVERDUE",""))</f>
        <v/>
      </c>
      <c r="P487" s="15">
        <f>IF(OR(M487="",N487=""),"",IF(M487&lt;=N487,"On time","Late"))</f>
        <v/>
      </c>
      <c r="Q487" s="16" t="n"/>
      <c r="R487" s="16" t="n"/>
    </row>
    <row r="488">
      <c r="A488" s="15">
        <f>IF(C488="","",PROJ&amp;"-TRN-"&amp;B488&amp;"-"&amp;TEXT(C488,"0000"))</f>
        <v/>
      </c>
      <c r="B488" s="16" t="n"/>
      <c r="C488" s="16" t="n"/>
      <c r="D488" s="19" t="n"/>
      <c r="E488" s="16" t="n"/>
      <c r="F488" s="16" t="n"/>
      <c r="G488" s="16" t="n"/>
      <c r="H488" s="20" t="n"/>
      <c r="I488" s="16" t="n"/>
      <c r="J488" s="16" t="n"/>
      <c r="K488" s="16" t="n"/>
      <c r="L488" s="16" t="n"/>
      <c r="M488" s="19" t="n"/>
      <c r="N488" s="17">
        <f>IF(D488="","",_xlfn.WORKDAY.INTL(D488,TA_TRN,WEEKEND,HOL))</f>
        <v/>
      </c>
      <c r="O488" s="15">
        <f>IF(OR(N488="",M488&lt;&gt;""),"",IF(DATADATE&gt;N488,"OVERDUE",""))</f>
        <v/>
      </c>
      <c r="P488" s="15">
        <f>IF(OR(M488="",N488=""),"",IF(M488&lt;=N488,"On time","Late"))</f>
        <v/>
      </c>
      <c r="Q488" s="16" t="n"/>
      <c r="R488" s="16" t="n"/>
    </row>
    <row r="489">
      <c r="A489" s="15">
        <f>IF(C489="","",PROJ&amp;"-TRN-"&amp;B489&amp;"-"&amp;TEXT(C489,"0000"))</f>
        <v/>
      </c>
      <c r="B489" s="16" t="n"/>
      <c r="C489" s="16" t="n"/>
      <c r="D489" s="19" t="n"/>
      <c r="E489" s="16" t="n"/>
      <c r="F489" s="16" t="n"/>
      <c r="G489" s="16" t="n"/>
      <c r="H489" s="20" t="n"/>
      <c r="I489" s="16" t="n"/>
      <c r="J489" s="16" t="n"/>
      <c r="K489" s="16" t="n"/>
      <c r="L489" s="16" t="n"/>
      <c r="M489" s="19" t="n"/>
      <c r="N489" s="17">
        <f>IF(D489="","",_xlfn.WORKDAY.INTL(D489,TA_TRN,WEEKEND,HOL))</f>
        <v/>
      </c>
      <c r="O489" s="15">
        <f>IF(OR(N489="",M489&lt;&gt;""),"",IF(DATADATE&gt;N489,"OVERDUE",""))</f>
        <v/>
      </c>
      <c r="P489" s="15">
        <f>IF(OR(M489="",N489=""),"",IF(M489&lt;=N489,"On time","Late"))</f>
        <v/>
      </c>
      <c r="Q489" s="16" t="n"/>
      <c r="R489" s="16" t="n"/>
    </row>
    <row r="490">
      <c r="A490" s="15">
        <f>IF(C490="","",PROJ&amp;"-TRN-"&amp;B490&amp;"-"&amp;TEXT(C490,"0000"))</f>
        <v/>
      </c>
      <c r="B490" s="16" t="n"/>
      <c r="C490" s="16" t="n"/>
      <c r="D490" s="19" t="n"/>
      <c r="E490" s="16" t="n"/>
      <c r="F490" s="16" t="n"/>
      <c r="G490" s="16" t="n"/>
      <c r="H490" s="20" t="n"/>
      <c r="I490" s="16" t="n"/>
      <c r="J490" s="16" t="n"/>
      <c r="K490" s="16" t="n"/>
      <c r="L490" s="16" t="n"/>
      <c r="M490" s="19" t="n"/>
      <c r="N490" s="17">
        <f>IF(D490="","",_xlfn.WORKDAY.INTL(D490,TA_TRN,WEEKEND,HOL))</f>
        <v/>
      </c>
      <c r="O490" s="15">
        <f>IF(OR(N490="",M490&lt;&gt;""),"",IF(DATADATE&gt;N490,"OVERDUE",""))</f>
        <v/>
      </c>
      <c r="P490" s="15">
        <f>IF(OR(M490="",N490=""),"",IF(M490&lt;=N490,"On time","Late"))</f>
        <v/>
      </c>
      <c r="Q490" s="16" t="n"/>
      <c r="R490" s="16" t="n"/>
    </row>
    <row r="491">
      <c r="A491" s="15">
        <f>IF(C491="","",PROJ&amp;"-TRN-"&amp;B491&amp;"-"&amp;TEXT(C491,"0000"))</f>
        <v/>
      </c>
      <c r="B491" s="16" t="n"/>
      <c r="C491" s="16" t="n"/>
      <c r="D491" s="19" t="n"/>
      <c r="E491" s="16" t="n"/>
      <c r="F491" s="16" t="n"/>
      <c r="G491" s="16" t="n"/>
      <c r="H491" s="20" t="n"/>
      <c r="I491" s="16" t="n"/>
      <c r="J491" s="16" t="n"/>
      <c r="K491" s="16" t="n"/>
      <c r="L491" s="16" t="n"/>
      <c r="M491" s="19" t="n"/>
      <c r="N491" s="17">
        <f>IF(D491="","",_xlfn.WORKDAY.INTL(D491,TA_TRN,WEEKEND,HOL))</f>
        <v/>
      </c>
      <c r="O491" s="15">
        <f>IF(OR(N491="",M491&lt;&gt;""),"",IF(DATADATE&gt;N491,"OVERDUE",""))</f>
        <v/>
      </c>
      <c r="P491" s="15">
        <f>IF(OR(M491="",N491=""),"",IF(M491&lt;=N491,"On time","Late"))</f>
        <v/>
      </c>
      <c r="Q491" s="16" t="n"/>
      <c r="R491" s="16" t="n"/>
    </row>
    <row r="492">
      <c r="A492" s="15">
        <f>IF(C492="","",PROJ&amp;"-TRN-"&amp;B492&amp;"-"&amp;TEXT(C492,"0000"))</f>
        <v/>
      </c>
      <c r="B492" s="16" t="n"/>
      <c r="C492" s="16" t="n"/>
      <c r="D492" s="19" t="n"/>
      <c r="E492" s="16" t="n"/>
      <c r="F492" s="16" t="n"/>
      <c r="G492" s="16" t="n"/>
      <c r="H492" s="20" t="n"/>
      <c r="I492" s="16" t="n"/>
      <c r="J492" s="16" t="n"/>
      <c r="K492" s="16" t="n"/>
      <c r="L492" s="16" t="n"/>
      <c r="M492" s="19" t="n"/>
      <c r="N492" s="17">
        <f>IF(D492="","",_xlfn.WORKDAY.INTL(D492,TA_TRN,WEEKEND,HOL))</f>
        <v/>
      </c>
      <c r="O492" s="15">
        <f>IF(OR(N492="",M492&lt;&gt;""),"",IF(DATADATE&gt;N492,"OVERDUE",""))</f>
        <v/>
      </c>
      <c r="P492" s="15">
        <f>IF(OR(M492="",N492=""),"",IF(M492&lt;=N492,"On time","Late"))</f>
        <v/>
      </c>
      <c r="Q492" s="16" t="n"/>
      <c r="R492" s="16" t="n"/>
    </row>
    <row r="493">
      <c r="A493" s="15">
        <f>IF(C493="","",PROJ&amp;"-TRN-"&amp;B493&amp;"-"&amp;TEXT(C493,"0000"))</f>
        <v/>
      </c>
      <c r="B493" s="16" t="n"/>
      <c r="C493" s="16" t="n"/>
      <c r="D493" s="19" t="n"/>
      <c r="E493" s="16" t="n"/>
      <c r="F493" s="16" t="n"/>
      <c r="G493" s="16" t="n"/>
      <c r="H493" s="20" t="n"/>
      <c r="I493" s="16" t="n"/>
      <c r="J493" s="16" t="n"/>
      <c r="K493" s="16" t="n"/>
      <c r="L493" s="16" t="n"/>
      <c r="M493" s="19" t="n"/>
      <c r="N493" s="17">
        <f>IF(D493="","",_xlfn.WORKDAY.INTL(D493,TA_TRN,WEEKEND,HOL))</f>
        <v/>
      </c>
      <c r="O493" s="15">
        <f>IF(OR(N493="",M493&lt;&gt;""),"",IF(DATADATE&gt;N493,"OVERDUE",""))</f>
        <v/>
      </c>
      <c r="P493" s="15">
        <f>IF(OR(M493="",N493=""),"",IF(M493&lt;=N493,"On time","Late"))</f>
        <v/>
      </c>
      <c r="Q493" s="16" t="n"/>
      <c r="R493" s="16" t="n"/>
    </row>
    <row r="494">
      <c r="A494" s="15">
        <f>IF(C494="","",PROJ&amp;"-TRN-"&amp;B494&amp;"-"&amp;TEXT(C494,"0000"))</f>
        <v/>
      </c>
      <c r="B494" s="16" t="n"/>
      <c r="C494" s="16" t="n"/>
      <c r="D494" s="19" t="n"/>
      <c r="E494" s="16" t="n"/>
      <c r="F494" s="16" t="n"/>
      <c r="G494" s="16" t="n"/>
      <c r="H494" s="20" t="n"/>
      <c r="I494" s="16" t="n"/>
      <c r="J494" s="16" t="n"/>
      <c r="K494" s="16" t="n"/>
      <c r="L494" s="16" t="n"/>
      <c r="M494" s="19" t="n"/>
      <c r="N494" s="17">
        <f>IF(D494="","",_xlfn.WORKDAY.INTL(D494,TA_TRN,WEEKEND,HOL))</f>
        <v/>
      </c>
      <c r="O494" s="15">
        <f>IF(OR(N494="",M494&lt;&gt;""),"",IF(DATADATE&gt;N494,"OVERDUE",""))</f>
        <v/>
      </c>
      <c r="P494" s="15">
        <f>IF(OR(M494="",N494=""),"",IF(M494&lt;=N494,"On time","Late"))</f>
        <v/>
      </c>
      <c r="Q494" s="16" t="n"/>
      <c r="R494" s="16" t="n"/>
    </row>
    <row r="495">
      <c r="A495" s="15">
        <f>IF(C495="","",PROJ&amp;"-TRN-"&amp;B495&amp;"-"&amp;TEXT(C495,"0000"))</f>
        <v/>
      </c>
      <c r="B495" s="16" t="n"/>
      <c r="C495" s="16" t="n"/>
      <c r="D495" s="19" t="n"/>
      <c r="E495" s="16" t="n"/>
      <c r="F495" s="16" t="n"/>
      <c r="G495" s="16" t="n"/>
      <c r="H495" s="20" t="n"/>
      <c r="I495" s="16" t="n"/>
      <c r="J495" s="16" t="n"/>
      <c r="K495" s="16" t="n"/>
      <c r="L495" s="16" t="n"/>
      <c r="M495" s="19" t="n"/>
      <c r="N495" s="17">
        <f>IF(D495="","",_xlfn.WORKDAY.INTL(D495,TA_TRN,WEEKEND,HOL))</f>
        <v/>
      </c>
      <c r="O495" s="15">
        <f>IF(OR(N495="",M495&lt;&gt;""),"",IF(DATADATE&gt;N495,"OVERDUE",""))</f>
        <v/>
      </c>
      <c r="P495" s="15">
        <f>IF(OR(M495="",N495=""),"",IF(M495&lt;=N495,"On time","Late"))</f>
        <v/>
      </c>
      <c r="Q495" s="16" t="n"/>
      <c r="R495" s="16" t="n"/>
    </row>
    <row r="496">
      <c r="A496" s="15">
        <f>IF(C496="","",PROJ&amp;"-TRN-"&amp;B496&amp;"-"&amp;TEXT(C496,"0000"))</f>
        <v/>
      </c>
      <c r="B496" s="16" t="n"/>
      <c r="C496" s="16" t="n"/>
      <c r="D496" s="19" t="n"/>
      <c r="E496" s="16" t="n"/>
      <c r="F496" s="16" t="n"/>
      <c r="G496" s="16" t="n"/>
      <c r="H496" s="20" t="n"/>
      <c r="I496" s="16" t="n"/>
      <c r="J496" s="16" t="n"/>
      <c r="K496" s="16" t="n"/>
      <c r="L496" s="16" t="n"/>
      <c r="M496" s="19" t="n"/>
      <c r="N496" s="17">
        <f>IF(D496="","",_xlfn.WORKDAY.INTL(D496,TA_TRN,WEEKEND,HOL))</f>
        <v/>
      </c>
      <c r="O496" s="15">
        <f>IF(OR(N496="",M496&lt;&gt;""),"",IF(DATADATE&gt;N496,"OVERDUE",""))</f>
        <v/>
      </c>
      <c r="P496" s="15">
        <f>IF(OR(M496="",N496=""),"",IF(M496&lt;=N496,"On time","Late"))</f>
        <v/>
      </c>
      <c r="Q496" s="16" t="n"/>
      <c r="R496" s="16" t="n"/>
    </row>
    <row r="497">
      <c r="A497" s="15">
        <f>IF(C497="","",PROJ&amp;"-TRN-"&amp;B497&amp;"-"&amp;TEXT(C497,"0000"))</f>
        <v/>
      </c>
      <c r="B497" s="16" t="n"/>
      <c r="C497" s="16" t="n"/>
      <c r="D497" s="19" t="n"/>
      <c r="E497" s="16" t="n"/>
      <c r="F497" s="16" t="n"/>
      <c r="G497" s="16" t="n"/>
      <c r="H497" s="20" t="n"/>
      <c r="I497" s="16" t="n"/>
      <c r="J497" s="16" t="n"/>
      <c r="K497" s="16" t="n"/>
      <c r="L497" s="16" t="n"/>
      <c r="M497" s="19" t="n"/>
      <c r="N497" s="17">
        <f>IF(D497="","",_xlfn.WORKDAY.INTL(D497,TA_TRN,WEEKEND,HOL))</f>
        <v/>
      </c>
      <c r="O497" s="15">
        <f>IF(OR(N497="",M497&lt;&gt;""),"",IF(DATADATE&gt;N497,"OVERDUE",""))</f>
        <v/>
      </c>
      <c r="P497" s="15">
        <f>IF(OR(M497="",N497=""),"",IF(M497&lt;=N497,"On time","Late"))</f>
        <v/>
      </c>
      <c r="Q497" s="16" t="n"/>
      <c r="R497" s="16" t="n"/>
    </row>
    <row r="498">
      <c r="A498" s="15">
        <f>IF(C498="","",PROJ&amp;"-TRN-"&amp;B498&amp;"-"&amp;TEXT(C498,"0000"))</f>
        <v/>
      </c>
      <c r="B498" s="16" t="n"/>
      <c r="C498" s="16" t="n"/>
      <c r="D498" s="19" t="n"/>
      <c r="E498" s="16" t="n"/>
      <c r="F498" s="16" t="n"/>
      <c r="G498" s="16" t="n"/>
      <c r="H498" s="20" t="n"/>
      <c r="I498" s="16" t="n"/>
      <c r="J498" s="16" t="n"/>
      <c r="K498" s="16" t="n"/>
      <c r="L498" s="16" t="n"/>
      <c r="M498" s="19" t="n"/>
      <c r="N498" s="17">
        <f>IF(D498="","",_xlfn.WORKDAY.INTL(D498,TA_TRN,WEEKEND,HOL))</f>
        <v/>
      </c>
      <c r="O498" s="15">
        <f>IF(OR(N498="",M498&lt;&gt;""),"",IF(DATADATE&gt;N498,"OVERDUE",""))</f>
        <v/>
      </c>
      <c r="P498" s="15">
        <f>IF(OR(M498="",N498=""),"",IF(M498&lt;=N498,"On time","Late"))</f>
        <v/>
      </c>
      <c r="Q498" s="16" t="n"/>
      <c r="R498" s="16" t="n"/>
    </row>
    <row r="499">
      <c r="A499" s="15">
        <f>IF(C499="","",PROJ&amp;"-TRN-"&amp;B499&amp;"-"&amp;TEXT(C499,"0000"))</f>
        <v/>
      </c>
      <c r="B499" s="16" t="n"/>
      <c r="C499" s="16" t="n"/>
      <c r="D499" s="19" t="n"/>
      <c r="E499" s="16" t="n"/>
      <c r="F499" s="16" t="n"/>
      <c r="G499" s="16" t="n"/>
      <c r="H499" s="20" t="n"/>
      <c r="I499" s="16" t="n"/>
      <c r="J499" s="16" t="n"/>
      <c r="K499" s="16" t="n"/>
      <c r="L499" s="16" t="n"/>
      <c r="M499" s="19" t="n"/>
      <c r="N499" s="17">
        <f>IF(D499="","",_xlfn.WORKDAY.INTL(D499,TA_TRN,WEEKEND,HOL))</f>
        <v/>
      </c>
      <c r="O499" s="15">
        <f>IF(OR(N499="",M499&lt;&gt;""),"",IF(DATADATE&gt;N499,"OVERDUE",""))</f>
        <v/>
      </c>
      <c r="P499" s="15">
        <f>IF(OR(M499="",N499=""),"",IF(M499&lt;=N499,"On time","Late"))</f>
        <v/>
      </c>
      <c r="Q499" s="16" t="n"/>
      <c r="R499" s="16" t="n"/>
    </row>
    <row r="500">
      <c r="A500" s="15">
        <f>IF(C500="","",PROJ&amp;"-TRN-"&amp;B500&amp;"-"&amp;TEXT(C500,"0000"))</f>
        <v/>
      </c>
      <c r="B500" s="16" t="n"/>
      <c r="C500" s="16" t="n"/>
      <c r="D500" s="19" t="n"/>
      <c r="E500" s="16" t="n"/>
      <c r="F500" s="16" t="n"/>
      <c r="G500" s="16" t="n"/>
      <c r="H500" s="20" t="n"/>
      <c r="I500" s="16" t="n"/>
      <c r="J500" s="16" t="n"/>
      <c r="K500" s="16" t="n"/>
      <c r="L500" s="16" t="n"/>
      <c r="M500" s="19" t="n"/>
      <c r="N500" s="17">
        <f>IF(D500="","",_xlfn.WORKDAY.INTL(D500,TA_TRN,WEEKEND,HOL))</f>
        <v/>
      </c>
      <c r="O500" s="15">
        <f>IF(OR(N500="",M500&lt;&gt;""),"",IF(DATADATE&gt;N500,"OVERDUE",""))</f>
        <v/>
      </c>
      <c r="P500" s="15">
        <f>IF(OR(M500="",N500=""),"",IF(M500&lt;=N500,"On time","Late"))</f>
        <v/>
      </c>
      <c r="Q500" s="16" t="n"/>
      <c r="R500" s="16" t="n"/>
    </row>
    <row r="501">
      <c r="A501" s="15">
        <f>IF(C501="","",PROJ&amp;"-TRN-"&amp;B501&amp;"-"&amp;TEXT(C501,"0000"))</f>
        <v/>
      </c>
      <c r="B501" s="16" t="n"/>
      <c r="C501" s="16" t="n"/>
      <c r="D501" s="19" t="n"/>
      <c r="E501" s="16" t="n"/>
      <c r="F501" s="16" t="n"/>
      <c r="G501" s="16" t="n"/>
      <c r="H501" s="20" t="n"/>
      <c r="I501" s="16" t="n"/>
      <c r="J501" s="16" t="n"/>
      <c r="K501" s="16" t="n"/>
      <c r="L501" s="16" t="n"/>
      <c r="M501" s="19" t="n"/>
      <c r="N501" s="17">
        <f>IF(D501="","",_xlfn.WORKDAY.INTL(D501,TA_TRN,WEEKEND,HOL))</f>
        <v/>
      </c>
      <c r="O501" s="15">
        <f>IF(OR(N501="",M501&lt;&gt;""),"",IF(DATADATE&gt;N501,"OVERDUE",""))</f>
        <v/>
      </c>
      <c r="P501" s="15">
        <f>IF(OR(M501="",N501=""),"",IF(M501&lt;=N501,"On time","Late"))</f>
        <v/>
      </c>
      <c r="Q501" s="16" t="n"/>
      <c r="R501" s="16" t="n"/>
    </row>
    <row r="502">
      <c r="A502" s="15">
        <f>IF(C502="","",PROJ&amp;"-TRN-"&amp;B502&amp;"-"&amp;TEXT(C502,"0000"))</f>
        <v/>
      </c>
      <c r="B502" s="16" t="n"/>
      <c r="C502" s="16" t="n"/>
      <c r="D502" s="19" t="n"/>
      <c r="E502" s="16" t="n"/>
      <c r="F502" s="16" t="n"/>
      <c r="G502" s="16" t="n"/>
      <c r="H502" s="20" t="n"/>
      <c r="I502" s="16" t="n"/>
      <c r="J502" s="16" t="n"/>
      <c r="K502" s="16" t="n"/>
      <c r="L502" s="16" t="n"/>
      <c r="M502" s="19" t="n"/>
      <c r="N502" s="17">
        <f>IF(D502="","",_xlfn.WORKDAY.INTL(D502,TA_TRN,WEEKEND,HOL))</f>
        <v/>
      </c>
      <c r="O502" s="15">
        <f>IF(OR(N502="",M502&lt;&gt;""),"",IF(DATADATE&gt;N502,"OVERDUE",""))</f>
        <v/>
      </c>
      <c r="P502" s="15">
        <f>IF(OR(M502="",N502=""),"",IF(M502&lt;=N502,"On time","Late"))</f>
        <v/>
      </c>
      <c r="Q502" s="16" t="n"/>
      <c r="R502" s="16" t="n"/>
    </row>
    <row r="503">
      <c r="A503" s="15">
        <f>IF(C503="","",PROJ&amp;"-TRN-"&amp;B503&amp;"-"&amp;TEXT(C503,"0000"))</f>
        <v/>
      </c>
      <c r="B503" s="16" t="n"/>
      <c r="C503" s="16" t="n"/>
      <c r="D503" s="19" t="n"/>
      <c r="E503" s="16" t="n"/>
      <c r="F503" s="16" t="n"/>
      <c r="G503" s="16" t="n"/>
      <c r="H503" s="20" t="n"/>
      <c r="I503" s="16" t="n"/>
      <c r="J503" s="16" t="n"/>
      <c r="K503" s="16" t="n"/>
      <c r="L503" s="16" t="n"/>
      <c r="M503" s="19" t="n"/>
      <c r="N503" s="17">
        <f>IF(D503="","",_xlfn.WORKDAY.INTL(D503,TA_TRN,WEEKEND,HOL))</f>
        <v/>
      </c>
      <c r="O503" s="15">
        <f>IF(OR(N503="",M503&lt;&gt;""),"",IF(DATADATE&gt;N503,"OVERDUE",""))</f>
        <v/>
      </c>
      <c r="P503" s="15">
        <f>IF(OR(M503="",N503=""),"",IF(M503&lt;=N503,"On time","Late"))</f>
        <v/>
      </c>
      <c r="Q503" s="16" t="n"/>
      <c r="R503" s="16" t="n"/>
    </row>
    <row r="504">
      <c r="A504" s="15">
        <f>IF(C504="","",PROJ&amp;"-TRN-"&amp;B504&amp;"-"&amp;TEXT(C504,"0000"))</f>
        <v/>
      </c>
      <c r="B504" s="16" t="n"/>
      <c r="C504" s="16" t="n"/>
      <c r="D504" s="19" t="n"/>
      <c r="E504" s="16" t="n"/>
      <c r="F504" s="16" t="n"/>
      <c r="G504" s="16" t="n"/>
      <c r="H504" s="20" t="n"/>
      <c r="I504" s="16" t="n"/>
      <c r="J504" s="16" t="n"/>
      <c r="K504" s="16" t="n"/>
      <c r="L504" s="16" t="n"/>
      <c r="M504" s="19" t="n"/>
      <c r="N504" s="17">
        <f>IF(D504="","",_xlfn.WORKDAY.INTL(D504,TA_TRN,WEEKEND,HOL))</f>
        <v/>
      </c>
      <c r="O504" s="15">
        <f>IF(OR(N504="",M504&lt;&gt;""),"",IF(DATADATE&gt;N504,"OVERDUE",""))</f>
        <v/>
      </c>
      <c r="P504" s="15">
        <f>IF(OR(M504="",N504=""),"",IF(M504&lt;=N504,"On time","Late"))</f>
        <v/>
      </c>
      <c r="Q504" s="16" t="n"/>
      <c r="R504" s="16" t="n"/>
    </row>
    <row r="505">
      <c r="A505" s="15">
        <f>IF(C505="","",PROJ&amp;"-TRN-"&amp;B505&amp;"-"&amp;TEXT(C505,"0000"))</f>
        <v/>
      </c>
      <c r="B505" s="16" t="n"/>
      <c r="C505" s="16" t="n"/>
      <c r="D505" s="19" t="n"/>
      <c r="E505" s="16" t="n"/>
      <c r="F505" s="16" t="n"/>
      <c r="G505" s="16" t="n"/>
      <c r="H505" s="20" t="n"/>
      <c r="I505" s="16" t="n"/>
      <c r="J505" s="16" t="n"/>
      <c r="K505" s="16" t="n"/>
      <c r="L505" s="16" t="n"/>
      <c r="M505" s="19" t="n"/>
      <c r="N505" s="17">
        <f>IF(D505="","",_xlfn.WORKDAY.INTL(D505,TA_TRN,WEEKEND,HOL))</f>
        <v/>
      </c>
      <c r="O505" s="15">
        <f>IF(OR(N505="",M505&lt;&gt;""),"",IF(DATADATE&gt;N505,"OVERDUE",""))</f>
        <v/>
      </c>
      <c r="P505" s="15">
        <f>IF(OR(M505="",N505=""),"",IF(M505&lt;=N505,"On time","Late"))</f>
        <v/>
      </c>
      <c r="Q505" s="16" t="n"/>
      <c r="R505" s="16" t="n"/>
    </row>
  </sheetData>
  <autoFilter ref="A5:R505"/>
  <conditionalFormatting sqref="A6:R505">
    <cfRule type="expression" priority="1" dxfId="0">
      <formula>LEN($O6)&gt;0</formula>
    </cfRule>
  </conditionalFormatting>
  <dataValidations count="8">
    <dataValidation sqref="B6:B505" showDropDown="0" showInputMessage="0" showErrorMessage="1" allowBlank="1" errorTitle="ROLE" error="Choose a value from the list." type="list">
      <formula1>=L_ROLE</formula1>
    </dataValidation>
    <dataValidation sqref="C6:C505" showDropDown="0" showInputMessage="0" showErrorMessage="1" allowBlank="1" errorTitle="Seq" error="Enter a number." type="decimal" operator="greaterThanOrEqual">
      <formula1>0</formula1>
    </dataValidation>
    <dataValidation sqref="D6:D505" showDropDown="0" showInputMessage="0" showErrorMessage="1" allowBlank="1" errorTitle="Date" error="Enter a date." type="date" operator="greaterThan">
      <formula1>36526</formula1>
    </dataValidation>
    <dataValidation sqref="E6:E505" showDropDown="0" showInputMessage="0" showErrorMessage="1" allowBlank="1" errorTitle="To" error="Choose a value from the list." type="list">
      <formula1>=L_PARTY</formula1>
    </dataValidation>
    <dataValidation sqref="H6:H505" showDropDown="0" showInputMessage="0" showErrorMessage="1" allowBlank="1" errorTitle="Rev" error="Enter a number." type="decimal" operator="greaterThanOrEqual">
      <formula1>0</formula1>
    </dataValidation>
    <dataValidation sqref="I6:I505" showDropDown="0" showInputMessage="0" showErrorMessage="1" allowBlank="1" errorTitle="Suitability" error="Choose a value from the list." type="list">
      <formula1>=L_SUIT</formula1>
    </dataValidation>
    <dataValidation sqref="K6:K505" showDropDown="0" showInputMessage="0" showErrorMessage="1" allowBlank="1" errorTitle="Format" error="Choose a value from the list." type="list">
      <formula1>=L_FORMAT</formula1>
    </dataValidation>
    <dataValidation sqref="M6:M505" showDropDown="0" showInputMessage="0" showErrorMessage="1" allowBlank="1" errorTitle="Acknowledged" error="Enter a date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A7B45"/>
    <outlinePr summaryBelow="1" summaryRight="1"/>
    <pageSetUpPr/>
  </sheetPr>
  <dimension ref="A1:AP2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8" customWidth="1" min="9" max="9"/>
    <col width="28" customWidth="1" min="10" max="10"/>
    <col width="23" customWidth="1" min="11" max="11"/>
    <col width="15" customWidth="1" min="12" max="12"/>
    <col width="30" customWidth="1" min="13" max="13"/>
    <col width="24" customWidth="1" min="14" max="14"/>
    <col width="12" customWidth="1" min="15" max="15"/>
    <col width="11" customWidth="1" min="16" max="16"/>
    <col width="11" customWidth="1" min="17" max="17"/>
    <col width="10" customWidth="1" min="18" max="18"/>
    <col width="14" customWidth="1" min="19" max="19"/>
    <col width="10" customWidth="1" min="20" max="20"/>
    <col width="10" customWidth="1" min="21" max="21"/>
    <col width="21" customWidth="1" min="22" max="22"/>
    <col width="15" customWidth="1" min="23" max="23"/>
    <col width="10" customWidth="1" min="24" max="24"/>
    <col width="10" customWidth="1" min="25" max="25"/>
    <col width="19" customWidth="1" min="26" max="26"/>
    <col width="10" customWidth="1" min="27" max="27"/>
    <col width="18" customWidth="1" min="28" max="28"/>
    <col width="14" customWidth="1" min="29" max="29"/>
    <col width="13" customWidth="1" min="30" max="30"/>
    <col width="19" customWidth="1" min="31" max="31"/>
    <col width="10" customWidth="1" min="32" max="32"/>
    <col width="13" customWidth="1" min="33" max="33"/>
    <col width="10" customWidth="1" min="34" max="34"/>
    <col width="14" customWidth="1" min="35" max="35"/>
    <col width="30" customWidth="1" min="36" max="36"/>
    <col width="11" customWidth="1" min="37" max="37"/>
    <col width="15" customWidth="1" min="38" max="38"/>
    <col width="10" customWidth="1" min="39" max="39"/>
    <col width="18" customWidth="1" min="40" max="40"/>
    <col width="23" customWidth="1" min="41" max="41"/>
    <col width="10" customWidth="1" min="42" max="42"/>
  </cols>
  <sheetData>
    <row r="1">
      <c r="A1" s="1" t="inlineStr">
        <is>
          <t>Lists</t>
        </is>
      </c>
    </row>
    <row r="2">
      <c r="A2" s="2" t="inlineStr">
        <is>
          <t>Validation lists (one source for every drop-down). Edit only through a BBM-STD-93 change.</t>
        </is>
      </c>
    </row>
    <row r="4">
      <c r="A4" s="21" t="inlineStr">
        <is>
          <t>ROLE</t>
        </is>
      </c>
      <c r="B4" s="21" t="inlineStr">
        <is>
          <t>REVIEW</t>
        </is>
      </c>
      <c r="C4" s="21" t="inlineStr">
        <is>
          <t>CLIENTDEC</t>
        </is>
      </c>
      <c r="D4" s="21" t="inlineStr">
        <is>
          <t>SUBKIND</t>
        </is>
      </c>
      <c r="E4" s="21" t="inlineStr">
        <is>
          <t>YN</t>
        </is>
      </c>
      <c r="F4" s="21" t="inlineStr">
        <is>
          <t>YNT</t>
        </is>
      </c>
      <c r="G4" s="21" t="inlineStr">
        <is>
          <t>PRIORITY</t>
        </is>
      </c>
      <c r="H4" s="21" t="inlineStr">
        <is>
          <t>RFISTATUS</t>
        </is>
      </c>
      <c r="I4" s="21" t="inlineStr">
        <is>
          <t>PARTY</t>
        </is>
      </c>
      <c r="J4" s="21" t="inlineStr">
        <is>
          <t>NOCGROUP</t>
        </is>
      </c>
      <c r="K4" s="21" t="inlineStr">
        <is>
          <t>GATE</t>
        </is>
      </c>
      <c r="L4" s="21" t="inlineStr">
        <is>
          <t>JURIS</t>
        </is>
      </c>
      <c r="M4" s="21" t="inlineStr">
        <is>
          <t>AUTHORITY</t>
        </is>
      </c>
      <c r="N4" s="21" t="inlineStr">
        <is>
          <t>NOCSTATUS</t>
        </is>
      </c>
      <c r="O4" s="21" t="inlineStr">
        <is>
          <t>RECSTATE</t>
        </is>
      </c>
      <c r="P4" s="21" t="inlineStr">
        <is>
          <t>SUIT</t>
        </is>
      </c>
      <c r="Q4" s="21" t="inlineStr">
        <is>
          <t>CDE</t>
        </is>
      </c>
      <c r="R4" s="21" t="inlineStr">
        <is>
          <t>STAGE</t>
        </is>
      </c>
      <c r="S4" s="21" t="inlineStr">
        <is>
          <t>SISTATUS</t>
        </is>
      </c>
      <c r="T4" s="21" t="inlineStr">
        <is>
          <t>IMPACT</t>
        </is>
      </c>
      <c r="U4" s="21" t="inlineStr">
        <is>
          <t>NCRKIND</t>
        </is>
      </c>
      <c r="V4" s="21" t="inlineStr">
        <is>
          <t>NCRREF</t>
        </is>
      </c>
      <c r="W4" s="21" t="inlineStr">
        <is>
          <t>ROOT</t>
        </is>
      </c>
      <c r="X4" s="21" t="inlineStr">
        <is>
          <t>SEV</t>
        </is>
      </c>
      <c r="Y4" s="21" t="inlineStr">
        <is>
          <t>AGREE</t>
        </is>
      </c>
      <c r="Z4" s="21" t="inlineStr">
        <is>
          <t>DECISION3</t>
        </is>
      </c>
      <c r="AA4" s="21" t="inlineStr">
        <is>
          <t>VOKIND</t>
        </is>
      </c>
      <c r="AB4" s="21" t="inlineStr">
        <is>
          <t>VOSTATUS</t>
        </is>
      </c>
      <c r="AC4" s="21" t="inlineStr">
        <is>
          <t>MTYPE</t>
        </is>
      </c>
      <c r="AD4" s="21" t="inlineStr">
        <is>
          <t>ACTSTATUS</t>
        </is>
      </c>
      <c r="AE4" s="21" t="inlineStr">
        <is>
          <t>DCNORIGIN</t>
        </is>
      </c>
      <c r="AF4" s="21" t="inlineStr">
        <is>
          <t>DCNDEC</t>
        </is>
      </c>
      <c r="AG4" s="21" t="inlineStr">
        <is>
          <t>DELSTATUS</t>
        </is>
      </c>
      <c r="AH4" s="21" t="inlineStr">
        <is>
          <t>IRKIND</t>
        </is>
      </c>
      <c r="AI4" s="21" t="inlineStr">
        <is>
          <t>HOLDPT</t>
        </is>
      </c>
      <c r="AJ4" s="21" t="inlineStr">
        <is>
          <t>HOCAT</t>
        </is>
      </c>
      <c r="AK4" s="21" t="inlineStr">
        <is>
          <t>FORMAT</t>
        </is>
      </c>
      <c r="AL4" s="21" t="inlineStr">
        <is>
          <t>HOSTATUS</t>
        </is>
      </c>
      <c r="AM4" s="21" t="inlineStr">
        <is>
          <t>CMTLEVEL</t>
        </is>
      </c>
      <c r="AN4" s="21" t="inlineStr">
        <is>
          <t>REVIEWER</t>
        </is>
      </c>
      <c r="AO4" s="21" t="inlineStr">
        <is>
          <t>DISPO</t>
        </is>
      </c>
      <c r="AP4" s="21" t="inlineStr">
        <is>
          <t>OPENCLOSED</t>
        </is>
      </c>
    </row>
    <row r="5">
      <c r="A5" s="22" t="inlineStr">
        <is>
          <t>A</t>
        </is>
      </c>
      <c r="B5" s="22" t="inlineStr">
        <is>
          <t>A</t>
        </is>
      </c>
      <c r="C5" s="22" t="inlineStr">
        <is>
          <t>No objection - proceed</t>
        </is>
      </c>
      <c r="D5" s="22" t="inlineStr">
        <is>
          <t>MS</t>
        </is>
      </c>
      <c r="E5" s="22" t="inlineStr">
        <is>
          <t>Y</t>
        </is>
      </c>
      <c r="F5" s="22" t="inlineStr">
        <is>
          <t>Yes</t>
        </is>
      </c>
      <c r="G5" s="22" t="inlineStr">
        <is>
          <t>High</t>
        </is>
      </c>
      <c r="H5" s="22" t="inlineStr">
        <is>
          <t>Open</t>
        </is>
      </c>
      <c r="I5" s="22" t="inlineStr">
        <is>
          <t>Client</t>
        </is>
      </c>
      <c r="J5" s="22" t="inlineStr">
        <is>
          <t>1 Project registration</t>
        </is>
      </c>
      <c r="K5" s="22" t="inlineStr">
        <is>
          <t>Concept/planning</t>
        </is>
      </c>
      <c r="L5" s="22" t="inlineStr">
        <is>
          <t>Dubai</t>
        </is>
      </c>
      <c r="M5" s="22" t="inlineStr">
        <is>
          <t>DM Dubai Municipality</t>
        </is>
      </c>
      <c r="N5" s="22" t="inlineStr">
        <is>
          <t>Unverified</t>
        </is>
      </c>
      <c r="O5" s="22" t="inlineStr">
        <is>
          <t>Draft</t>
        </is>
      </c>
      <c r="P5" s="22" t="inlineStr">
        <is>
          <t>SU-WIP</t>
        </is>
      </c>
      <c r="Q5" s="22" t="inlineStr">
        <is>
          <t>WIP</t>
        </is>
      </c>
      <c r="R5" s="22" t="inlineStr">
        <is>
          <t>0</t>
        </is>
      </c>
      <c r="S5" s="22" t="inlineStr">
        <is>
          <t>Issued</t>
        </is>
      </c>
      <c r="T5" s="22" t="inlineStr">
        <is>
          <t>None</t>
        </is>
      </c>
      <c r="U5" s="22" t="inlineStr">
        <is>
          <t>SOR</t>
        </is>
      </c>
      <c r="V5" s="22" t="inlineStr">
        <is>
          <t>Specification</t>
        </is>
      </c>
      <c r="W5" s="22" t="inlineStr">
        <is>
          <t>Workmanship</t>
        </is>
      </c>
      <c r="X5" s="22" t="inlineStr">
        <is>
          <t>Major</t>
        </is>
      </c>
      <c r="Y5" s="22" t="inlineStr">
        <is>
          <t>Agree</t>
        </is>
      </c>
      <c r="Z5" s="22" t="inlineStr">
        <is>
          <t>Approved</t>
        </is>
      </c>
      <c r="AA5" s="22" t="inlineStr">
        <is>
          <t>VI</t>
        </is>
      </c>
      <c r="AB5" s="22" t="inlineStr">
        <is>
          <t>Draft</t>
        </is>
      </c>
      <c r="AC5" s="22" t="inlineStr">
        <is>
          <t>Progress</t>
        </is>
      </c>
      <c r="AD5" s="22" t="inlineStr">
        <is>
          <t>Open</t>
        </is>
      </c>
      <c r="AE5" s="22" t="inlineStr">
        <is>
          <t>Client</t>
        </is>
      </c>
      <c r="AF5" s="22" t="inlineStr">
        <is>
          <t>Pending</t>
        </is>
      </c>
      <c r="AG5" s="22" t="inlineStr">
        <is>
          <t>Not started</t>
        </is>
      </c>
      <c r="AH5" s="22" t="inlineStr">
        <is>
          <t>WIR</t>
        </is>
      </c>
      <c r="AI5" s="22" t="inlineStr">
        <is>
          <t>Hold</t>
        </is>
      </c>
      <c r="AJ5" s="22" t="inlineStr">
        <is>
          <t>O&amp;M manual</t>
        </is>
      </c>
      <c r="AK5" s="22" t="inlineStr">
        <is>
          <t>Hard copy</t>
        </is>
      </c>
      <c r="AL5" s="22" t="inlineStr">
        <is>
          <t>Not submitted</t>
        </is>
      </c>
      <c r="AM5" s="22" t="inlineStr">
        <is>
          <t>0</t>
        </is>
      </c>
      <c r="AN5" s="22" t="inlineStr">
        <is>
          <t>Client</t>
        </is>
      </c>
      <c r="AO5" s="22" t="inlineStr">
        <is>
          <t>Accepted</t>
        </is>
      </c>
      <c r="AP5" s="22" t="inlineStr">
        <is>
          <t>Open</t>
        </is>
      </c>
    </row>
    <row r="6">
      <c r="A6" s="22" t="inlineStr">
        <is>
          <t>S</t>
        </is>
      </c>
      <c r="B6" s="22" t="inlineStr">
        <is>
          <t>B</t>
        </is>
      </c>
      <c r="C6" s="22" t="inlineStr">
        <is>
          <t>Objection - resubmit</t>
        </is>
      </c>
      <c r="D6" s="22" t="inlineStr">
        <is>
          <t>SD</t>
        </is>
      </c>
      <c r="E6" s="22" t="inlineStr">
        <is>
          <t>N</t>
        </is>
      </c>
      <c r="F6" s="22" t="inlineStr">
        <is>
          <t>No</t>
        </is>
      </c>
      <c r="G6" s="22" t="inlineStr">
        <is>
          <t>Normal</t>
        </is>
      </c>
      <c r="H6" s="22" t="inlineStr">
        <is>
          <t>Answered</t>
        </is>
      </c>
      <c r="I6" s="22" t="inlineStr">
        <is>
          <t>PMC</t>
        </is>
      </c>
      <c r="J6" s="22" t="inlineStr">
        <is>
          <t>2 Studies</t>
        </is>
      </c>
      <c r="K6" s="22" t="inlineStr">
        <is>
          <t>Permit/final design</t>
        </is>
      </c>
      <c r="L6" s="22" t="inlineStr">
        <is>
          <t>Abu Dhabi</t>
        </is>
      </c>
      <c r="M6" s="22" t="inlineStr">
        <is>
          <t>DDA</t>
        </is>
      </c>
      <c r="N6" s="22" t="inlineStr">
        <is>
          <t>Planned</t>
        </is>
      </c>
      <c r="O6" s="22" t="inlineStr">
        <is>
          <t>Active</t>
        </is>
      </c>
      <c r="P6" s="22" t="inlineStr">
        <is>
          <t>SU-COORD</t>
        </is>
      </c>
      <c r="Q6" s="22" t="inlineStr">
        <is>
          <t>Shared</t>
        </is>
      </c>
      <c r="R6" s="22" t="inlineStr">
        <is>
          <t>1</t>
        </is>
      </c>
      <c r="S6" s="22" t="inlineStr">
        <is>
          <t>Acknowledged</t>
        </is>
      </c>
      <c r="T6" s="22" t="inlineStr">
        <is>
          <t>Possible</t>
        </is>
      </c>
      <c r="U6" s="22" t="inlineStr">
        <is>
          <t>FO</t>
        </is>
      </c>
      <c r="V6" s="22" t="inlineStr">
        <is>
          <t>Design drawing</t>
        </is>
      </c>
      <c r="W6" s="22" t="inlineStr">
        <is>
          <t>Material</t>
        </is>
      </c>
      <c r="X6" s="22" t="inlineStr">
        <is>
          <t>Minor</t>
        </is>
      </c>
      <c r="Y6" s="22" t="inlineStr">
        <is>
          <t>Disagree</t>
        </is>
      </c>
      <c r="Z6" s="22" t="inlineStr">
        <is>
          <t>Approved as noted</t>
        </is>
      </c>
      <c r="AA6" s="22" t="inlineStr">
        <is>
          <t>VP</t>
        </is>
      </c>
      <c r="AB6" s="22" t="inlineStr">
        <is>
          <t>Under evaluation</t>
        </is>
      </c>
      <c r="AC6" s="22" t="inlineStr">
        <is>
          <t>Design</t>
        </is>
      </c>
      <c r="AD6" s="22" t="inlineStr">
        <is>
          <t>In progress</t>
        </is>
      </c>
      <c r="AE6" s="22" t="inlineStr">
        <is>
          <t>Authority</t>
        </is>
      </c>
      <c r="AF6" s="22" t="inlineStr">
        <is>
          <t>Approved</t>
        </is>
      </c>
      <c r="AG6" s="22" t="inlineStr">
        <is>
          <t>In progress</t>
        </is>
      </c>
      <c r="AH6" s="22" t="inlineStr">
        <is>
          <t>MIR</t>
        </is>
      </c>
      <c r="AI6" s="22" t="inlineStr">
        <is>
          <t>Witness</t>
        </is>
      </c>
      <c r="AJ6" s="22" t="inlineStr">
        <is>
          <t>As-built drawings</t>
        </is>
      </c>
      <c r="AK6" s="22" t="inlineStr">
        <is>
          <t>Soft copy</t>
        </is>
      </c>
      <c r="AL6" s="22" t="inlineStr">
        <is>
          <t>Submitted</t>
        </is>
      </c>
      <c r="AM6" s="22" t="inlineStr">
        <is>
          <t>1</t>
        </is>
      </c>
      <c r="AN6" s="22" t="inlineStr">
        <is>
          <t>PMC</t>
        </is>
      </c>
      <c r="AO6" s="22" t="inlineStr">
        <is>
          <t>Not accepted</t>
        </is>
      </c>
      <c r="AP6" s="22" t="inlineStr">
        <is>
          <t>Closed</t>
        </is>
      </c>
    </row>
    <row r="7">
      <c r="A7" s="22" t="inlineStr">
        <is>
          <t>M</t>
        </is>
      </c>
      <c r="B7" s="22" t="inlineStr">
        <is>
          <t>C</t>
        </is>
      </c>
      <c r="C7" s="22" t="inlineStr">
        <is>
          <t>Not required</t>
        </is>
      </c>
      <c r="D7" s="22" t="inlineStr">
        <is>
          <t>MT</t>
        </is>
      </c>
      <c r="F7" s="22" t="inlineStr">
        <is>
          <t>TBC</t>
        </is>
      </c>
      <c r="G7" s="22" t="inlineStr">
        <is>
          <t>Low</t>
        </is>
      </c>
      <c r="H7" s="22" t="inlineStr">
        <is>
          <t>Closed</t>
        </is>
      </c>
      <c r="I7" s="22" t="inlineStr">
        <is>
          <t>Design architect</t>
        </is>
      </c>
      <c r="J7" s="22" t="inlineStr">
        <is>
          <t>3 NOCs and affection plan</t>
        </is>
      </c>
      <c r="K7" s="22" t="inlineStr">
        <is>
          <t>Construction activity</t>
        </is>
      </c>
      <c r="L7" s="22" t="inlineStr">
        <is>
          <t>Sharjah</t>
        </is>
      </c>
      <c r="M7" s="22" t="inlineStr">
        <is>
          <t>Trakhees</t>
        </is>
      </c>
      <c r="N7" s="22" t="inlineStr">
        <is>
          <t>Submitted</t>
        </is>
      </c>
      <c r="O7" s="22" t="inlineStr">
        <is>
          <t>Superseded</t>
        </is>
      </c>
      <c r="P7" s="22" t="inlineStr">
        <is>
          <t>SU-INFO</t>
        </is>
      </c>
      <c r="Q7" s="22" t="inlineStr">
        <is>
          <t>Published</t>
        </is>
      </c>
      <c r="R7" s="22" t="inlineStr">
        <is>
          <t>2</t>
        </is>
      </c>
      <c r="S7" s="22" t="inlineStr">
        <is>
          <t>Executed</t>
        </is>
      </c>
      <c r="T7" s="22" t="inlineStr">
        <is>
          <t>Yes</t>
        </is>
      </c>
      <c r="U7" s="22" t="inlineStr">
        <is>
          <t>NCR</t>
        </is>
      </c>
      <c r="V7" s="22" t="inlineStr">
        <is>
          <t>Shop drawing</t>
        </is>
      </c>
      <c r="W7" s="22" t="inlineStr">
        <is>
          <t>Method</t>
        </is>
      </c>
      <c r="Z7" s="22" t="inlineStr">
        <is>
          <t>Not approved</t>
        </is>
      </c>
      <c r="AA7" s="22" t="inlineStr">
        <is>
          <t>VC</t>
        </is>
      </c>
      <c r="AB7" s="22" t="inlineStr">
        <is>
          <t>Recommended</t>
        </is>
      </c>
      <c r="AC7" s="22" t="inlineStr">
        <is>
          <t>Coordination</t>
        </is>
      </c>
      <c r="AD7" s="22" t="inlineStr">
        <is>
          <t>Closed</t>
        </is>
      </c>
      <c r="AE7" s="22" t="inlineStr">
        <is>
          <t>Consultant</t>
        </is>
      </c>
      <c r="AF7" s="22" t="inlineStr">
        <is>
          <t>Rejected</t>
        </is>
      </c>
      <c r="AG7" s="22" t="inlineStr">
        <is>
          <t>Shared</t>
        </is>
      </c>
      <c r="AI7" s="22" t="inlineStr">
        <is>
          <t>Surveillance</t>
        </is>
      </c>
      <c r="AJ7" s="22" t="inlineStr">
        <is>
          <t>Warranty / guarantee</t>
        </is>
      </c>
      <c r="AK7" s="22" t="inlineStr">
        <is>
          <t>Both</t>
        </is>
      </c>
      <c r="AL7" s="22" t="inlineStr">
        <is>
          <t>Under review</t>
        </is>
      </c>
      <c r="AM7" s="22" t="inlineStr">
        <is>
          <t>2</t>
        </is>
      </c>
      <c r="AN7" s="22" t="inlineStr">
        <is>
          <t>Authority</t>
        </is>
      </c>
      <c r="AO7" s="22" t="inlineStr">
        <is>
          <t>Carried to next stage</t>
        </is>
      </c>
    </row>
    <row r="8">
      <c r="A8" s="22" t="inlineStr">
        <is>
          <t>E</t>
        </is>
      </c>
      <c r="B8" s="22" t="inlineStr">
        <is>
          <t>D</t>
        </is>
      </c>
      <c r="D8" s="22" t="inlineStr">
        <is>
          <t>SC</t>
        </is>
      </c>
      <c r="H8" s="22" t="inlineStr">
        <is>
          <t>Void</t>
        </is>
      </c>
      <c r="I8" s="22" t="inlineStr">
        <is>
          <t>Consultant</t>
        </is>
      </c>
      <c r="J8" s="22" t="inlineStr">
        <is>
          <t>4 Preparatory approvals</t>
        </is>
      </c>
      <c r="K8" s="22" t="inlineStr">
        <is>
          <t>Completion/operation</t>
        </is>
      </c>
      <c r="L8" s="22" t="inlineStr">
        <is>
          <t>Other emirate</t>
        </is>
      </c>
      <c r="M8" s="22" t="inlineStr">
        <is>
          <t>Dubai Civil Defence</t>
        </is>
      </c>
      <c r="N8" s="22" t="inlineStr">
        <is>
          <t>Conditionally approved</t>
        </is>
      </c>
      <c r="O8" s="22" t="inlineStr">
        <is>
          <t>Closed</t>
        </is>
      </c>
      <c r="P8" s="22" t="inlineStr">
        <is>
          <t>SU-REVIEW</t>
        </is>
      </c>
      <c r="Q8" s="22" t="inlineStr">
        <is>
          <t>Archive</t>
        </is>
      </c>
      <c r="R8" s="22" t="inlineStr">
        <is>
          <t>3</t>
        </is>
      </c>
      <c r="S8" s="22" t="inlineStr">
        <is>
          <t>Closed</t>
        </is>
      </c>
      <c r="V8" s="22" t="inlineStr">
        <is>
          <t>Technical submittal</t>
        </is>
      </c>
      <c r="W8" s="22" t="inlineStr">
        <is>
          <t>Design</t>
        </is>
      </c>
      <c r="AA8" s="22" t="inlineStr">
        <is>
          <t>VS</t>
        </is>
      </c>
      <c r="AB8" s="22" t="inlineStr">
        <is>
          <t>Approved</t>
        </is>
      </c>
      <c r="AC8" s="22" t="inlineStr">
        <is>
          <t>Authority</t>
        </is>
      </c>
      <c r="AD8" s="22" t="inlineStr">
        <is>
          <t>Carried</t>
        </is>
      </c>
      <c r="AE8" s="22" t="inlineStr">
        <is>
          <t>Contractor</t>
        </is>
      </c>
      <c r="AF8" s="22" t="inlineStr">
        <is>
          <t>Deferred</t>
        </is>
      </c>
      <c r="AG8" s="22" t="inlineStr">
        <is>
          <t>Submitted</t>
        </is>
      </c>
      <c r="AJ8" s="22" t="inlineStr">
        <is>
          <t>Spare parts</t>
        </is>
      </c>
      <c r="AL8" s="22" t="inlineStr">
        <is>
          <t>Approved</t>
        </is>
      </c>
      <c r="AM8" s="22" t="inlineStr">
        <is>
          <t>3</t>
        </is>
      </c>
      <c r="AN8" s="22" t="inlineStr">
        <is>
          <t>Design architect</t>
        </is>
      </c>
    </row>
    <row r="9">
      <c r="A9" s="22" t="inlineStr">
        <is>
          <t>L</t>
        </is>
      </c>
      <c r="B9" s="22" t="inlineStr">
        <is>
          <t>E</t>
        </is>
      </c>
      <c r="D9" s="22" t="inlineStr">
        <is>
          <t>SP</t>
        </is>
      </c>
      <c r="I9" s="22" t="inlineStr">
        <is>
          <t>Contractor</t>
        </is>
      </c>
      <c r="J9" s="22" t="inlineStr">
        <is>
          <t>5 Access approvals</t>
        </is>
      </c>
      <c r="K9" s="22" t="inlineStr">
        <is>
          <t>None</t>
        </is>
      </c>
      <c r="L9" s="22" t="inlineStr">
        <is>
          <t>Free zone</t>
        </is>
      </c>
      <c r="M9" s="22" t="inlineStr">
        <is>
          <t>DEWA</t>
        </is>
      </c>
      <c r="N9" s="22" t="inlineStr">
        <is>
          <t>Approved</t>
        </is>
      </c>
      <c r="O9" s="22" t="inlineStr">
        <is>
          <t>Void</t>
        </is>
      </c>
      <c r="P9" s="22" t="inlineStr">
        <is>
          <t>SU-ISSUE</t>
        </is>
      </c>
      <c r="R9" s="22" t="inlineStr">
        <is>
          <t>4</t>
        </is>
      </c>
      <c r="S9" s="22" t="inlineStr">
        <is>
          <t>Cancelled</t>
        </is>
      </c>
      <c r="V9" s="22" t="inlineStr">
        <is>
          <t>Method statement</t>
        </is>
      </c>
      <c r="W9" s="22" t="inlineStr">
        <is>
          <t>Supervision</t>
        </is>
      </c>
      <c r="AB9" s="22" t="inlineStr">
        <is>
          <t>Rejected</t>
        </is>
      </c>
      <c r="AC9" s="22" t="inlineStr">
        <is>
          <t>Client</t>
        </is>
      </c>
      <c r="AD9" s="22" t="inlineStr">
        <is>
          <t>Dropped</t>
        </is>
      </c>
      <c r="AE9" s="22" t="inlineStr">
        <is>
          <t>Value engineering</t>
        </is>
      </c>
      <c r="AG9" s="22" t="inlineStr">
        <is>
          <t>Accepted</t>
        </is>
      </c>
      <c r="AJ9" s="22" t="inlineStr">
        <is>
          <t>Extra material</t>
        </is>
      </c>
      <c r="AL9" s="22" t="inlineStr">
        <is>
          <t>Rejected</t>
        </is>
      </c>
      <c r="AM9" s="22" t="inlineStr">
        <is>
          <t>4</t>
        </is>
      </c>
      <c r="AN9" s="22" t="inlineStr">
        <is>
          <t>Peer</t>
        </is>
      </c>
    </row>
    <row r="10">
      <c r="A10" s="22" t="inlineStr">
        <is>
          <t>P</t>
        </is>
      </c>
      <c r="B10" s="22" t="inlineStr">
        <is>
          <t>UR</t>
        </is>
      </c>
      <c r="D10" s="22" t="inlineStr">
        <is>
          <t>AB</t>
        </is>
      </c>
      <c r="I10" s="22" t="inlineStr">
        <is>
          <t>Subcontractor</t>
        </is>
      </c>
      <c r="J10" s="22" t="inlineStr">
        <is>
          <t>6 Municipality submissions</t>
        </is>
      </c>
      <c r="M10" s="22" t="inlineStr">
        <is>
          <t>RTA</t>
        </is>
      </c>
      <c r="N10" s="22" t="inlineStr">
        <is>
          <t>Rejected</t>
        </is>
      </c>
      <c r="R10" s="22" t="inlineStr">
        <is>
          <t>5</t>
        </is>
      </c>
      <c r="V10" s="22" t="inlineStr">
        <is>
          <t>Other</t>
        </is>
      </c>
      <c r="W10" s="22" t="inlineStr">
        <is>
          <t>Subcontractor</t>
        </is>
      </c>
      <c r="AB10" s="22" t="inlineStr">
        <is>
          <t>Withdrawn</t>
        </is>
      </c>
      <c r="AC10" s="22" t="inlineStr">
        <is>
          <t>Site</t>
        </is>
      </c>
      <c r="AE10" s="22" t="inlineStr">
        <is>
          <t>Coordination</t>
        </is>
      </c>
      <c r="AG10" s="22" t="inlineStr">
        <is>
          <t>Rejected</t>
        </is>
      </c>
      <c r="AJ10" s="22" t="inlineStr">
        <is>
          <t>Keys and access cards</t>
        </is>
      </c>
      <c r="AN10" s="22" t="inlineStr">
        <is>
          <t>Internal L1</t>
        </is>
      </c>
    </row>
    <row r="11">
      <c r="A11" s="22" t="inlineStr">
        <is>
          <t>F</t>
        </is>
      </c>
      <c r="D11" s="22" t="inlineStr">
        <is>
          <t>TS</t>
        </is>
      </c>
      <c r="I11" s="22" t="inlineStr">
        <is>
          <t>Supplier</t>
        </is>
      </c>
      <c r="J11" s="22" t="inlineStr">
        <is>
          <t>7 Design approvals</t>
        </is>
      </c>
      <c r="M11" s="22" t="inlineStr">
        <is>
          <t>DMT municipality (ADM/AAM/DRM)</t>
        </is>
      </c>
      <c r="N11" s="22" t="inlineStr">
        <is>
          <t>Expired</t>
        </is>
      </c>
      <c r="R11" s="22" t="inlineStr">
        <is>
          <t>6</t>
        </is>
      </c>
      <c r="W11" s="22" t="inlineStr">
        <is>
          <t>Equipment</t>
        </is>
      </c>
      <c r="AC11" s="22" t="inlineStr">
        <is>
          <t>Internal</t>
        </is>
      </c>
      <c r="AG11" s="22" t="inlineStr">
        <is>
          <t>On hold</t>
        </is>
      </c>
      <c r="AJ11" s="22" t="inlineStr">
        <is>
          <t>Testing and commissioning</t>
        </is>
      </c>
      <c r="AN11" s="22" t="inlineStr">
        <is>
          <t>Internal L2</t>
        </is>
      </c>
    </row>
    <row r="12">
      <c r="A12" s="22" t="inlineStr">
        <is>
          <t>I</t>
        </is>
      </c>
      <c r="D12" s="22" t="inlineStr">
        <is>
          <t>DS</t>
        </is>
      </c>
      <c r="I12" s="22" t="inlineStr">
        <is>
          <t>Authority</t>
        </is>
      </c>
      <c r="J12" s="22" t="inlineStr">
        <is>
          <t>8 Construction</t>
        </is>
      </c>
      <c r="M12" s="22" t="inlineStr">
        <is>
          <t>DMT planning (UPC)</t>
        </is>
      </c>
      <c r="N12" s="22" t="inlineStr">
        <is>
          <t>Not applicable</t>
        </is>
      </c>
      <c r="R12" s="22" t="inlineStr">
        <is>
          <t>7</t>
        </is>
      </c>
      <c r="W12" s="22" t="inlineStr">
        <is>
          <t>Documentation</t>
        </is>
      </c>
      <c r="AJ12" s="22" t="inlineStr">
        <is>
          <t>Training record</t>
        </is>
      </c>
      <c r="AN12" s="22" t="inlineStr">
        <is>
          <t>Internal L3</t>
        </is>
      </c>
    </row>
    <row r="13">
      <c r="A13" s="22" t="inlineStr">
        <is>
          <t>C</t>
        </is>
      </c>
      <c r="J13" s="22" t="inlineStr">
        <is>
          <t>9 Completion</t>
        </is>
      </c>
      <c r="M13" s="22" t="inlineStr">
        <is>
          <t>DMT Estidama</t>
        </is>
      </c>
      <c r="W13" s="22" t="inlineStr">
        <is>
          <t>Other</t>
        </is>
      </c>
      <c r="AJ13" s="22" t="inlineStr">
        <is>
          <t>Authority completion certificate</t>
        </is>
      </c>
    </row>
    <row r="14">
      <c r="A14" s="22" t="inlineStr">
        <is>
          <t>G</t>
        </is>
      </c>
      <c r="M14" s="22" t="inlineStr">
        <is>
          <t>ITC Abu Dhabi</t>
        </is>
      </c>
      <c r="AJ14" s="22" t="inlineStr">
        <is>
          <t>Asset register / COBie</t>
        </is>
      </c>
    </row>
    <row r="15">
      <c r="A15" s="22" t="inlineStr">
        <is>
          <t>Q</t>
        </is>
      </c>
      <c r="M15" s="22" t="inlineStr">
        <is>
          <t>Abu Dhabi Civil Defence</t>
        </is>
      </c>
      <c r="AJ15" s="22" t="inlineStr">
        <is>
          <t>Decennial liability documents</t>
        </is>
      </c>
    </row>
    <row r="16">
      <c r="A16" s="22" t="inlineStr">
        <is>
          <t>W</t>
        </is>
      </c>
      <c r="M16" s="22" t="inlineStr">
        <is>
          <t>TAQA Distribution</t>
        </is>
      </c>
      <c r="AJ16" s="22" t="inlineStr">
        <is>
          <t>Snag list close-out</t>
        </is>
      </c>
    </row>
    <row r="17">
      <c r="A17" s="22" t="inlineStr">
        <is>
          <t>Z</t>
        </is>
      </c>
      <c r="M17" s="22" t="inlineStr">
        <is>
          <t>TAQA Water Solutions</t>
        </is>
      </c>
    </row>
    <row r="18">
      <c r="M18" s="22" t="inlineStr">
        <is>
          <t>Transco</t>
        </is>
      </c>
    </row>
    <row r="19">
      <c r="M19" s="22" t="inlineStr">
        <is>
          <t>EAD</t>
        </is>
      </c>
    </row>
    <row r="20">
      <c r="M20" s="22" t="inlineStr">
        <is>
          <t>AD Police</t>
        </is>
      </c>
    </row>
    <row r="21">
      <c r="M21" s="22" t="inlineStr">
        <is>
          <t>Etisalat (e&amp;)</t>
        </is>
      </c>
    </row>
    <row r="22">
      <c r="M22" s="22" t="inlineStr">
        <is>
          <t>du</t>
        </is>
      </c>
    </row>
    <row r="23">
      <c r="M23" s="22" t="inlineStr">
        <is>
          <t>Awqaf</t>
        </is>
      </c>
    </row>
    <row r="24">
      <c r="M24" s="22" t="inlineStr">
        <is>
          <t>Gas network operator</t>
        </is>
      </c>
    </row>
    <row r="25">
      <c r="M25" s="22" t="inlineStr">
        <is>
          <t>Master developer / landlord</t>
        </is>
      </c>
    </row>
    <row r="26">
      <c r="M26" s="22" t="inlineStr">
        <is>
          <t>Free zone authority</t>
        </is>
      </c>
    </row>
    <row r="27">
      <c r="M27" s="22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TRK-DWG Drawing register and transmittal log</dc:title>
  <dcterms:created xmlns:dcterms="http://purl.org/dc/terms/" xmlns:xsi="http://www.w3.org/2001/XMLSchema-instance" xsi:type="dcterms:W3CDTF">2026-11-05T13:56:36Z</dcterms:created>
  <dcterms:modified xmlns:dcterms="http://purl.org/dc/terms/" xmlns:xsi="http://www.w3.org/2001/XMLSchema-instance" xsi:type="dcterms:W3CDTF">2026-11-05T13:56:38Z</dcterms:modified>
</cp:coreProperties>
</file>