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'Register'!$A$5:$W$505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dd-mmm-yy"/>
    <numFmt numFmtId="166" formatCode="0.0%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6" fontId="7" fillId="3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TRK-VO Variations register (works and consultant services)</t>
        </is>
      </c>
    </row>
    <row r="2">
      <c r="A2" s="2" t="inlineStr">
        <is>
          <t>One row per variation: origin, proposal, consultant valuation, employer approval, time; services variations of the office appointment too (BBM-STD-13 §3).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VO Template (02-SUPERVISION-FORMS).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Kind</t>
        </is>
      </c>
      <c r="C21" s="7" t="inlineStr">
        <is>
          <t>list VOKIND</t>
        </is>
      </c>
      <c r="D21" s="7" t="inlineStr">
        <is>
          <t>VI by instruction, VP by request for proposal, VC contractor claim, VS services variation of the consultant appointment</t>
        </is>
      </c>
    </row>
    <row r="22">
      <c r="A22" s="7" t="inlineStr">
        <is>
          <t>Register</t>
        </is>
      </c>
      <c r="B22" s="7" t="inlineStr">
        <is>
          <t>ROLE</t>
        </is>
      </c>
      <c r="C22" s="7" t="inlineStr">
        <is>
          <t>list ROLE</t>
        </is>
      </c>
      <c r="D22" s="7" t="inlineStr">
        <is>
          <t>Discipline 1-letter ROLE (BBM-STD-93 §2)</t>
        </is>
      </c>
    </row>
    <row r="23">
      <c r="A23" s="7" t="inlineStr">
        <is>
          <t>Register</t>
        </is>
      </c>
      <c r="B23" s="7" t="inlineStr">
        <is>
          <t>Seq</t>
        </is>
      </c>
      <c r="C23" s="7" t="inlineStr">
        <is>
          <t>num</t>
        </is>
      </c>
      <c r="D23" s="7" t="inlineStr">
        <is>
          <t>Sequence per KIND and ROLE, from 1, never reused</t>
        </is>
      </c>
    </row>
    <row r="24">
      <c r="A24" s="7" t="inlineStr">
        <is>
          <t>Register</t>
        </is>
      </c>
      <c r="B24" s="7" t="inlineStr">
        <is>
          <t>Initiated</t>
        </is>
      </c>
      <c r="C24" s="7" t="inlineStr">
        <is>
          <t>date</t>
        </is>
      </c>
      <c r="D24" s="7" t="inlineStr"/>
    </row>
    <row r="25">
      <c r="A25" s="7" t="inlineStr">
        <is>
          <t>Register</t>
        </is>
      </c>
      <c r="B25" s="7" t="inlineStr">
        <is>
          <t>Origin ref</t>
        </is>
      </c>
      <c r="C25" s="7" t="inlineStr">
        <is>
          <t>text</t>
        </is>
      </c>
      <c r="D25" s="7" t="inlineStr">
        <is>
          <t>SI, RFI, DCN, client letter</t>
        </is>
      </c>
    </row>
    <row r="26">
      <c r="A26" s="7" t="inlineStr">
        <is>
          <t>Register</t>
        </is>
      </c>
      <c r="B26" s="7" t="inlineStr">
        <is>
          <t>Description</t>
        </is>
      </c>
      <c r="C26" s="7" t="inlineStr">
        <is>
          <t>text</t>
        </is>
      </c>
      <c r="D26" s="7" t="inlineStr"/>
    </row>
    <row r="27">
      <c r="A27" s="7" t="inlineStr">
        <is>
          <t>Register</t>
        </is>
      </c>
      <c r="B27" s="7" t="inlineStr">
        <is>
          <t>Proposal received</t>
        </is>
      </c>
      <c r="C27" s="7" t="inlineStr">
        <is>
          <t>date</t>
        </is>
      </c>
      <c r="D27" s="7" t="inlineStr">
        <is>
          <t>Complete proposal</t>
        </is>
      </c>
    </row>
    <row r="28">
      <c r="A28" s="7" t="inlineStr">
        <is>
          <t>Register</t>
        </is>
      </c>
      <c r="B28" s="7" t="inlineStr">
        <is>
          <t>Proposal amount</t>
        </is>
      </c>
      <c r="C28" s="7" t="inlineStr">
        <is>
          <t>num</t>
        </is>
      </c>
      <c r="D28" s="7" t="inlineStr"/>
    </row>
    <row r="29">
      <c r="A29" s="7" t="inlineStr">
        <is>
          <t>Register</t>
        </is>
      </c>
      <c r="B29" s="7" t="inlineStr">
        <is>
          <t>Consultant valuation</t>
        </is>
      </c>
      <c r="C29" s="7" t="inlineStr">
        <is>
          <t>num</t>
        </is>
      </c>
      <c r="D29" s="7" t="inlineStr"/>
    </row>
    <row r="30">
      <c r="A30" s="7" t="inlineStr">
        <is>
          <t>Register</t>
        </is>
      </c>
      <c r="B30" s="7" t="inlineStr">
        <is>
          <t>Approved amount</t>
        </is>
      </c>
      <c r="C30" s="7" t="inlineStr">
        <is>
          <t>num</t>
        </is>
      </c>
      <c r="D30" s="7" t="inlineStr">
        <is>
          <t>Employer-approved</t>
        </is>
      </c>
    </row>
    <row r="31">
      <c r="A31" s="7" t="inlineStr">
        <is>
          <t>Register</t>
        </is>
      </c>
      <c r="B31" s="7" t="inlineStr">
        <is>
          <t>Days claimed</t>
        </is>
      </c>
      <c r="C31" s="7" t="inlineStr">
        <is>
          <t>num</t>
        </is>
      </c>
      <c r="D31" s="7" t="inlineStr"/>
    </row>
    <row r="32">
      <c r="A32" s="7" t="inlineStr">
        <is>
          <t>Register</t>
        </is>
      </c>
      <c r="B32" s="7" t="inlineStr">
        <is>
          <t>Days agreed</t>
        </is>
      </c>
      <c r="C32" s="7" t="inlineStr">
        <is>
          <t>num</t>
        </is>
      </c>
      <c r="D32" s="7" t="inlineStr"/>
    </row>
    <row r="33">
      <c r="A33" s="7" t="inlineStr">
        <is>
          <t>Register</t>
        </is>
      </c>
      <c r="B33" s="7" t="inlineStr">
        <is>
          <t>Recommended</t>
        </is>
      </c>
      <c r="C33" s="7" t="inlineStr">
        <is>
          <t>date</t>
        </is>
      </c>
      <c r="D33" s="7" t="inlineStr">
        <is>
          <t>Consultant recommendation sent</t>
        </is>
      </c>
    </row>
    <row r="34">
      <c r="A34" s="7" t="inlineStr">
        <is>
          <t>Register</t>
        </is>
      </c>
      <c r="B34" s="7" t="inlineStr">
        <is>
          <t>Employer decision</t>
        </is>
      </c>
      <c r="C34" s="7" t="inlineStr">
        <is>
          <t>date</t>
        </is>
      </c>
      <c r="D34" s="7" t="inlineStr"/>
    </row>
    <row r="35">
      <c r="A35" s="7" t="inlineStr">
        <is>
          <t>Register</t>
        </is>
      </c>
      <c r="B35" s="7" t="inlineStr">
        <is>
          <t>Status</t>
        </is>
      </c>
      <c r="C35" s="7" t="inlineStr">
        <is>
          <t>list VOSTATUS</t>
        </is>
      </c>
      <c r="D35" s="7" t="inlineStr"/>
    </row>
    <row r="36">
      <c r="A36" s="7" t="inlineStr">
        <is>
          <t>Register</t>
        </is>
      </c>
      <c r="B36" s="7" t="inlineStr">
        <is>
          <t>Cumulative approved</t>
        </is>
      </c>
      <c r="C36" s="7" t="inlineStr">
        <is>
          <t>formula</t>
        </is>
      </c>
      <c r="D36" s="7" t="inlineStr">
        <is>
          <t>Formula: approved total up to this row date</t>
        </is>
      </c>
    </row>
    <row r="37">
      <c r="A37" s="7" t="inlineStr">
        <is>
          <t>Register</t>
        </is>
      </c>
      <c r="B37" s="7" t="inlineStr">
        <is>
          <t>% of contract</t>
        </is>
      </c>
      <c r="C37" s="7" t="inlineStr">
        <is>
          <t>formula</t>
        </is>
      </c>
      <c r="D37" s="7" t="inlineStr">
        <is>
          <t>Formula: cumulative approved / contract sum</t>
        </is>
      </c>
    </row>
    <row r="38">
      <c r="A38" s="7" t="inlineStr">
        <is>
          <t>Register</t>
        </is>
      </c>
      <c r="B38" s="7" t="inlineStr">
        <is>
          <t>Due</t>
        </is>
      </c>
      <c r="C38" s="7" t="inlineStr">
        <is>
          <t>formula</t>
        </is>
      </c>
      <c r="D38" s="7" t="inlineStr">
        <is>
          <t>Formula: Proposal received + TA_VO calendar days (Settings)</t>
        </is>
      </c>
    </row>
    <row r="39">
      <c r="A39" s="7" t="inlineStr">
        <is>
          <t>Register</t>
        </is>
      </c>
      <c r="B39" s="7" t="inlineStr">
        <is>
          <t>Days open</t>
        </is>
      </c>
      <c r="C39" s="7" t="inlineStr">
        <is>
          <t>formula</t>
        </is>
      </c>
      <c r="D39" s="7" t="inlineStr">
        <is>
          <t>Formula: Recommended (or the data date) minus Proposal received</t>
        </is>
      </c>
    </row>
    <row r="40">
      <c r="A40" s="7" t="inlineStr">
        <is>
          <t>Register</t>
        </is>
      </c>
      <c r="B40" s="7" t="inlineStr">
        <is>
          <t>Overdue</t>
        </is>
      </c>
      <c r="C40" s="7" t="inlineStr">
        <is>
          <t>formula</t>
        </is>
      </c>
      <c r="D40" s="7" t="inlineStr">
        <is>
          <t>Formula: OVERDUE when no Recommended and the data date is past Due</t>
        </is>
      </c>
    </row>
    <row r="41">
      <c r="A41" s="7" t="inlineStr">
        <is>
          <t>Register</t>
        </is>
      </c>
      <c r="B41" s="7" t="inlineStr">
        <is>
          <t>Evidence (CDE link)</t>
        </is>
      </c>
      <c r="C41" s="7" t="inlineStr">
        <is>
          <t>text</t>
        </is>
      </c>
      <c r="D41" s="7" t="inlineStr">
        <is>
          <t>Link to the signed form, transmittal or decision; required to close (O-DEC-179)</t>
        </is>
      </c>
    </row>
    <row r="42">
      <c r="A42" s="7" t="inlineStr">
        <is>
          <t>Register</t>
        </is>
      </c>
      <c r="B42" s="7" t="inlineStr">
        <is>
          <t>Remarks</t>
        </is>
      </c>
      <c r="C42" s="7" t="inlineStr">
        <is>
          <t>text</t>
        </is>
      </c>
      <c r="D42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G3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TRK-VO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Draft</t>
        </is>
      </c>
      <c r="B7" s="9">
        <f>COUNTIFS('Register'!$P$6:$P$505,"Draft")</f>
        <v/>
      </c>
      <c r="C7" s="7" t="inlineStr"/>
    </row>
    <row r="8">
      <c r="A8" s="7" t="inlineStr">
        <is>
          <t>Status: Under evaluation</t>
        </is>
      </c>
      <c r="B8" s="9">
        <f>COUNTIFS('Register'!$P$6:$P$505,"Under evaluation")</f>
        <v/>
      </c>
      <c r="C8" s="7" t="inlineStr"/>
    </row>
    <row r="9">
      <c r="A9" s="7" t="inlineStr">
        <is>
          <t>Status: Recommended</t>
        </is>
      </c>
      <c r="B9" s="9">
        <f>COUNTIFS('Register'!$P$6:$P$505,"Recommended")</f>
        <v/>
      </c>
      <c r="C9" s="7" t="inlineStr"/>
    </row>
    <row r="10">
      <c r="A10" s="7" t="inlineStr">
        <is>
          <t>Status: Approved</t>
        </is>
      </c>
      <c r="B10" s="9">
        <f>COUNTIFS('Register'!$P$6:$P$505,"Approved")</f>
        <v/>
      </c>
      <c r="C10" s="7" t="inlineStr"/>
    </row>
    <row r="11">
      <c r="A11" s="7" t="inlineStr">
        <is>
          <t>Status: Rejected</t>
        </is>
      </c>
      <c r="B11" s="9">
        <f>COUNTIFS('Register'!$P$6:$P$505,"Rejected")</f>
        <v/>
      </c>
      <c r="C11" s="7" t="inlineStr"/>
    </row>
    <row r="12">
      <c r="A12" s="7" t="inlineStr">
        <is>
          <t>Status: Withdrawn</t>
        </is>
      </c>
      <c r="B12" s="9">
        <f>COUNTIFS('Register'!$P$6:$P$505,"Withdrawn")</f>
        <v/>
      </c>
      <c r="C12" s="7" t="inlineStr"/>
    </row>
    <row r="13">
      <c r="A13" s="7" t="inlineStr">
        <is>
          <t>Overdue now</t>
        </is>
      </c>
      <c r="B13" s="9">
        <f>COUNTIF('Register'!$U$6:$U$505,"OVERDUE")</f>
        <v/>
      </c>
      <c r="C13" s="7" t="inlineStr">
        <is>
          <t>Open and past due at the data date</t>
        </is>
      </c>
    </row>
    <row r="14">
      <c r="A14" s="7" t="inlineStr">
        <is>
          <t>Average days (closed and open)</t>
        </is>
      </c>
      <c r="B14" s="9">
        <f>IFERROR(AVERAGE('Register'!$T$6:$T$505),"no data")</f>
        <v/>
      </c>
      <c r="C14" s="7" t="inlineStr"/>
    </row>
    <row r="15">
      <c r="A15" s="7" t="inlineStr">
        <is>
          <t>Approved total</t>
        </is>
      </c>
      <c r="B15" s="9">
        <f>SUMIFS('Register'!$K$6:$K$505,'Register'!$P$6:$P$505,"Approved")</f>
        <v/>
      </c>
      <c r="C15" s="7" t="inlineStr"/>
    </row>
    <row r="17">
      <c r="A17" s="6" t="inlineStr">
        <is>
          <t>By discipline (ROLE)</t>
        </is>
      </c>
      <c r="B17" s="6" t="inlineStr">
        <is>
          <t>Draft</t>
        </is>
      </c>
      <c r="C17" s="6" t="inlineStr">
        <is>
          <t>Under evaluation</t>
        </is>
      </c>
      <c r="D17" s="6" t="inlineStr">
        <is>
          <t>Recommended</t>
        </is>
      </c>
      <c r="E17" s="6" t="inlineStr">
        <is>
          <t>Approved</t>
        </is>
      </c>
      <c r="F17" s="6" t="inlineStr">
        <is>
          <t>Rejected</t>
        </is>
      </c>
      <c r="G17" s="6" t="inlineStr">
        <is>
          <t>Withdrawn</t>
        </is>
      </c>
    </row>
    <row r="18">
      <c r="A18" s="7" t="inlineStr">
        <is>
          <t>A</t>
        </is>
      </c>
      <c r="B18" s="7">
        <f>COUNTIFS('Register'!$C$6:$C$505,"A",'Register'!$P$6:$P$505,"Draft")</f>
        <v/>
      </c>
      <c r="C18" s="7">
        <f>COUNTIFS('Register'!$C$6:$C$505,"A",'Register'!$P$6:$P$505,"Under evaluation")</f>
        <v/>
      </c>
      <c r="D18" s="7">
        <f>COUNTIFS('Register'!$C$6:$C$505,"A",'Register'!$P$6:$P$505,"Recommended")</f>
        <v/>
      </c>
      <c r="E18" s="7">
        <f>COUNTIFS('Register'!$C$6:$C$505,"A",'Register'!$P$6:$P$505,"Approved")</f>
        <v/>
      </c>
      <c r="F18" s="7">
        <f>COUNTIFS('Register'!$C$6:$C$505,"A",'Register'!$P$6:$P$505,"Rejected")</f>
        <v/>
      </c>
      <c r="G18" s="7">
        <f>COUNTIFS('Register'!$C$6:$C$505,"A",'Register'!$P$6:$P$505,"Withdrawn")</f>
        <v/>
      </c>
    </row>
    <row r="19">
      <c r="A19" s="7" t="inlineStr">
        <is>
          <t>S</t>
        </is>
      </c>
      <c r="B19" s="7">
        <f>COUNTIFS('Register'!$C$6:$C$505,"S",'Register'!$P$6:$P$505,"Draft")</f>
        <v/>
      </c>
      <c r="C19" s="7">
        <f>COUNTIFS('Register'!$C$6:$C$505,"S",'Register'!$P$6:$P$505,"Under evaluation")</f>
        <v/>
      </c>
      <c r="D19" s="7">
        <f>COUNTIFS('Register'!$C$6:$C$505,"S",'Register'!$P$6:$P$505,"Recommended")</f>
        <v/>
      </c>
      <c r="E19" s="7">
        <f>COUNTIFS('Register'!$C$6:$C$505,"S",'Register'!$P$6:$P$505,"Approved")</f>
        <v/>
      </c>
      <c r="F19" s="7">
        <f>COUNTIFS('Register'!$C$6:$C$505,"S",'Register'!$P$6:$P$505,"Rejected")</f>
        <v/>
      </c>
      <c r="G19" s="7">
        <f>COUNTIFS('Register'!$C$6:$C$505,"S",'Register'!$P$6:$P$505,"Withdrawn")</f>
        <v/>
      </c>
    </row>
    <row r="20">
      <c r="A20" s="7" t="inlineStr">
        <is>
          <t>M</t>
        </is>
      </c>
      <c r="B20" s="7">
        <f>COUNTIFS('Register'!$C$6:$C$505,"M",'Register'!$P$6:$P$505,"Draft")</f>
        <v/>
      </c>
      <c r="C20" s="7">
        <f>COUNTIFS('Register'!$C$6:$C$505,"M",'Register'!$P$6:$P$505,"Under evaluation")</f>
        <v/>
      </c>
      <c r="D20" s="7">
        <f>COUNTIFS('Register'!$C$6:$C$505,"M",'Register'!$P$6:$P$505,"Recommended")</f>
        <v/>
      </c>
      <c r="E20" s="7">
        <f>COUNTIFS('Register'!$C$6:$C$505,"M",'Register'!$P$6:$P$505,"Approved")</f>
        <v/>
      </c>
      <c r="F20" s="7">
        <f>COUNTIFS('Register'!$C$6:$C$505,"M",'Register'!$P$6:$P$505,"Rejected")</f>
        <v/>
      </c>
      <c r="G20" s="7">
        <f>COUNTIFS('Register'!$C$6:$C$505,"M",'Register'!$P$6:$P$505,"Withdrawn")</f>
        <v/>
      </c>
    </row>
    <row r="21">
      <c r="A21" s="7" t="inlineStr">
        <is>
          <t>E</t>
        </is>
      </c>
      <c r="B21" s="7">
        <f>COUNTIFS('Register'!$C$6:$C$505,"E",'Register'!$P$6:$P$505,"Draft")</f>
        <v/>
      </c>
      <c r="C21" s="7">
        <f>COUNTIFS('Register'!$C$6:$C$505,"E",'Register'!$P$6:$P$505,"Under evaluation")</f>
        <v/>
      </c>
      <c r="D21" s="7">
        <f>COUNTIFS('Register'!$C$6:$C$505,"E",'Register'!$P$6:$P$505,"Recommended")</f>
        <v/>
      </c>
      <c r="E21" s="7">
        <f>COUNTIFS('Register'!$C$6:$C$505,"E",'Register'!$P$6:$P$505,"Approved")</f>
        <v/>
      </c>
      <c r="F21" s="7">
        <f>COUNTIFS('Register'!$C$6:$C$505,"E",'Register'!$P$6:$P$505,"Rejected")</f>
        <v/>
      </c>
      <c r="G21" s="7">
        <f>COUNTIFS('Register'!$C$6:$C$505,"E",'Register'!$P$6:$P$505,"Withdrawn")</f>
        <v/>
      </c>
    </row>
    <row r="22">
      <c r="A22" s="7" t="inlineStr">
        <is>
          <t>L</t>
        </is>
      </c>
      <c r="B22" s="7">
        <f>COUNTIFS('Register'!$C$6:$C$505,"L",'Register'!$P$6:$P$505,"Draft")</f>
        <v/>
      </c>
      <c r="C22" s="7">
        <f>COUNTIFS('Register'!$C$6:$C$505,"L",'Register'!$P$6:$P$505,"Under evaluation")</f>
        <v/>
      </c>
      <c r="D22" s="7">
        <f>COUNTIFS('Register'!$C$6:$C$505,"L",'Register'!$P$6:$P$505,"Recommended")</f>
        <v/>
      </c>
      <c r="E22" s="7">
        <f>COUNTIFS('Register'!$C$6:$C$505,"L",'Register'!$P$6:$P$505,"Approved")</f>
        <v/>
      </c>
      <c r="F22" s="7">
        <f>COUNTIFS('Register'!$C$6:$C$505,"L",'Register'!$P$6:$P$505,"Rejected")</f>
        <v/>
      </c>
      <c r="G22" s="7">
        <f>COUNTIFS('Register'!$C$6:$C$505,"L",'Register'!$P$6:$P$505,"Withdrawn")</f>
        <v/>
      </c>
    </row>
    <row r="23">
      <c r="A23" s="7" t="inlineStr">
        <is>
          <t>P</t>
        </is>
      </c>
      <c r="B23" s="7">
        <f>COUNTIFS('Register'!$C$6:$C$505,"P",'Register'!$P$6:$P$505,"Draft")</f>
        <v/>
      </c>
      <c r="C23" s="7">
        <f>COUNTIFS('Register'!$C$6:$C$505,"P",'Register'!$P$6:$P$505,"Under evaluation")</f>
        <v/>
      </c>
      <c r="D23" s="7">
        <f>COUNTIFS('Register'!$C$6:$C$505,"P",'Register'!$P$6:$P$505,"Recommended")</f>
        <v/>
      </c>
      <c r="E23" s="7">
        <f>COUNTIFS('Register'!$C$6:$C$505,"P",'Register'!$P$6:$P$505,"Approved")</f>
        <v/>
      </c>
      <c r="F23" s="7">
        <f>COUNTIFS('Register'!$C$6:$C$505,"P",'Register'!$P$6:$P$505,"Rejected")</f>
        <v/>
      </c>
      <c r="G23" s="7">
        <f>COUNTIFS('Register'!$C$6:$C$505,"P",'Register'!$P$6:$P$505,"Withdrawn")</f>
        <v/>
      </c>
    </row>
    <row r="24">
      <c r="A24" s="7" t="inlineStr">
        <is>
          <t>F</t>
        </is>
      </c>
      <c r="B24" s="7">
        <f>COUNTIFS('Register'!$C$6:$C$505,"F",'Register'!$P$6:$P$505,"Draft")</f>
        <v/>
      </c>
      <c r="C24" s="7">
        <f>COUNTIFS('Register'!$C$6:$C$505,"F",'Register'!$P$6:$P$505,"Under evaluation")</f>
        <v/>
      </c>
      <c r="D24" s="7">
        <f>COUNTIFS('Register'!$C$6:$C$505,"F",'Register'!$P$6:$P$505,"Recommended")</f>
        <v/>
      </c>
      <c r="E24" s="7">
        <f>COUNTIFS('Register'!$C$6:$C$505,"F",'Register'!$P$6:$P$505,"Approved")</f>
        <v/>
      </c>
      <c r="F24" s="7">
        <f>COUNTIFS('Register'!$C$6:$C$505,"F",'Register'!$P$6:$P$505,"Rejected")</f>
        <v/>
      </c>
      <c r="G24" s="7">
        <f>COUNTIFS('Register'!$C$6:$C$505,"F",'Register'!$P$6:$P$505,"Withdrawn")</f>
        <v/>
      </c>
    </row>
    <row r="25">
      <c r="A25" s="7" t="inlineStr">
        <is>
          <t>I</t>
        </is>
      </c>
      <c r="B25" s="7">
        <f>COUNTIFS('Register'!$C$6:$C$505,"I",'Register'!$P$6:$P$505,"Draft")</f>
        <v/>
      </c>
      <c r="C25" s="7">
        <f>COUNTIFS('Register'!$C$6:$C$505,"I",'Register'!$P$6:$P$505,"Under evaluation")</f>
        <v/>
      </c>
      <c r="D25" s="7">
        <f>COUNTIFS('Register'!$C$6:$C$505,"I",'Register'!$P$6:$P$505,"Recommended")</f>
        <v/>
      </c>
      <c r="E25" s="7">
        <f>COUNTIFS('Register'!$C$6:$C$505,"I",'Register'!$P$6:$P$505,"Approved")</f>
        <v/>
      </c>
      <c r="F25" s="7">
        <f>COUNTIFS('Register'!$C$6:$C$505,"I",'Register'!$P$6:$P$505,"Rejected")</f>
        <v/>
      </c>
      <c r="G25" s="7">
        <f>COUNTIFS('Register'!$C$6:$C$505,"I",'Register'!$P$6:$P$505,"Withdrawn")</f>
        <v/>
      </c>
    </row>
    <row r="26">
      <c r="A26" s="7" t="inlineStr">
        <is>
          <t>C</t>
        </is>
      </c>
      <c r="B26" s="7">
        <f>COUNTIFS('Register'!$C$6:$C$505,"C",'Register'!$P$6:$P$505,"Draft")</f>
        <v/>
      </c>
      <c r="C26" s="7">
        <f>COUNTIFS('Register'!$C$6:$C$505,"C",'Register'!$P$6:$P$505,"Under evaluation")</f>
        <v/>
      </c>
      <c r="D26" s="7">
        <f>COUNTIFS('Register'!$C$6:$C$505,"C",'Register'!$P$6:$P$505,"Recommended")</f>
        <v/>
      </c>
      <c r="E26" s="7">
        <f>COUNTIFS('Register'!$C$6:$C$505,"C",'Register'!$P$6:$P$505,"Approved")</f>
        <v/>
      </c>
      <c r="F26" s="7">
        <f>COUNTIFS('Register'!$C$6:$C$505,"C",'Register'!$P$6:$P$505,"Rejected")</f>
        <v/>
      </c>
      <c r="G26" s="7">
        <f>COUNTIFS('Register'!$C$6:$C$505,"C",'Register'!$P$6:$P$505,"Withdrawn")</f>
        <v/>
      </c>
    </row>
    <row r="27">
      <c r="A27" s="7" t="inlineStr">
        <is>
          <t>G</t>
        </is>
      </c>
      <c r="B27" s="7">
        <f>COUNTIFS('Register'!$C$6:$C$505,"G",'Register'!$P$6:$P$505,"Draft")</f>
        <v/>
      </c>
      <c r="C27" s="7">
        <f>COUNTIFS('Register'!$C$6:$C$505,"G",'Register'!$P$6:$P$505,"Under evaluation")</f>
        <v/>
      </c>
      <c r="D27" s="7">
        <f>COUNTIFS('Register'!$C$6:$C$505,"G",'Register'!$P$6:$P$505,"Recommended")</f>
        <v/>
      </c>
      <c r="E27" s="7">
        <f>COUNTIFS('Register'!$C$6:$C$505,"G",'Register'!$P$6:$P$505,"Approved")</f>
        <v/>
      </c>
      <c r="F27" s="7">
        <f>COUNTIFS('Register'!$C$6:$C$505,"G",'Register'!$P$6:$P$505,"Rejected")</f>
        <v/>
      </c>
      <c r="G27" s="7">
        <f>COUNTIFS('Register'!$C$6:$C$505,"G",'Register'!$P$6:$P$505,"Withdrawn")</f>
        <v/>
      </c>
    </row>
    <row r="28">
      <c r="A28" s="7" t="inlineStr">
        <is>
          <t>Q</t>
        </is>
      </c>
      <c r="B28" s="7">
        <f>COUNTIFS('Register'!$C$6:$C$505,"Q",'Register'!$P$6:$P$505,"Draft")</f>
        <v/>
      </c>
      <c r="C28" s="7">
        <f>COUNTIFS('Register'!$C$6:$C$505,"Q",'Register'!$P$6:$P$505,"Under evaluation")</f>
        <v/>
      </c>
      <c r="D28" s="7">
        <f>COUNTIFS('Register'!$C$6:$C$505,"Q",'Register'!$P$6:$P$505,"Recommended")</f>
        <v/>
      </c>
      <c r="E28" s="7">
        <f>COUNTIFS('Register'!$C$6:$C$505,"Q",'Register'!$P$6:$P$505,"Approved")</f>
        <v/>
      </c>
      <c r="F28" s="7">
        <f>COUNTIFS('Register'!$C$6:$C$505,"Q",'Register'!$P$6:$P$505,"Rejected")</f>
        <v/>
      </c>
      <c r="G28" s="7">
        <f>COUNTIFS('Register'!$C$6:$C$505,"Q",'Register'!$P$6:$P$505,"Withdrawn")</f>
        <v/>
      </c>
    </row>
    <row r="29">
      <c r="A29" s="7" t="inlineStr">
        <is>
          <t>W</t>
        </is>
      </c>
      <c r="B29" s="7">
        <f>COUNTIFS('Register'!$C$6:$C$505,"W",'Register'!$P$6:$P$505,"Draft")</f>
        <v/>
      </c>
      <c r="C29" s="7">
        <f>COUNTIFS('Register'!$C$6:$C$505,"W",'Register'!$P$6:$P$505,"Under evaluation")</f>
        <v/>
      </c>
      <c r="D29" s="7">
        <f>COUNTIFS('Register'!$C$6:$C$505,"W",'Register'!$P$6:$P$505,"Recommended")</f>
        <v/>
      </c>
      <c r="E29" s="7">
        <f>COUNTIFS('Register'!$C$6:$C$505,"W",'Register'!$P$6:$P$505,"Approved")</f>
        <v/>
      </c>
      <c r="F29" s="7">
        <f>COUNTIFS('Register'!$C$6:$C$505,"W",'Register'!$P$6:$P$505,"Rejected")</f>
        <v/>
      </c>
      <c r="G29" s="7">
        <f>COUNTIFS('Register'!$C$6:$C$505,"W",'Register'!$P$6:$P$505,"Withdrawn")</f>
        <v/>
      </c>
    </row>
    <row r="30">
      <c r="A30" s="7" t="inlineStr">
        <is>
          <t>Z</t>
        </is>
      </c>
      <c r="B30" s="7">
        <f>COUNTIFS('Register'!$C$6:$C$505,"Z",'Register'!$P$6:$P$505,"Draft")</f>
        <v/>
      </c>
      <c r="C30" s="7">
        <f>COUNTIFS('Register'!$C$6:$C$505,"Z",'Register'!$P$6:$P$505,"Under evaluation")</f>
        <v/>
      </c>
      <c r="D30" s="7">
        <f>COUNTIFS('Register'!$C$6:$C$505,"Z",'Register'!$P$6:$P$505,"Recommended")</f>
        <v/>
      </c>
      <c r="E30" s="7">
        <f>COUNTIFS('Register'!$C$6:$C$505,"Z",'Register'!$P$6:$P$505,"Approved")</f>
        <v/>
      </c>
      <c r="F30" s="7">
        <f>COUNTIFS('Register'!$C$6:$C$505,"Z",'Register'!$P$6:$P$505,"Rejected")</f>
        <v/>
      </c>
      <c r="G30" s="7">
        <f>COUNTIFS('Register'!$C$6:$C$505,"Z",'Register'!$P$6:$P$505,"Withdrawn")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W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11" customWidth="1" min="5" max="5"/>
    <col width="16" customWidth="1" min="6" max="6"/>
    <col width="36" customWidth="1" min="7" max="7"/>
    <col width="11" customWidth="1" min="8" max="8"/>
    <col width="13" customWidth="1" min="9" max="9"/>
    <col width="13" customWidth="1" min="10" max="10"/>
    <col width="13" customWidth="1" min="11" max="11"/>
    <col width="8" customWidth="1" min="12" max="12"/>
    <col width="8" customWidth="1" min="13" max="13"/>
    <col width="11" customWidth="1" min="14" max="14"/>
    <col width="11" customWidth="1" min="15" max="15"/>
    <col width="13" customWidth="1" min="16" max="16"/>
    <col width="13" customWidth="1" min="17" max="17"/>
    <col width="9" customWidth="1" min="18" max="18"/>
    <col width="11" customWidth="1" min="19" max="19"/>
    <col width="8" customWidth="1" min="20" max="20"/>
    <col width="10" customWidth="1" min="21" max="21"/>
    <col width="30" customWidth="1" min="22" max="22"/>
    <col width="30" customWidth="1" min="23" max="23"/>
  </cols>
  <sheetData>
    <row r="1">
      <c r="A1" s="1" t="inlineStr">
        <is>
          <t>TRK-VO Register</t>
        </is>
      </c>
    </row>
    <row r="2">
      <c r="A2" s="2" t="inlineStr">
        <is>
          <t>One row per variation: origin, proposal, consultant valuation, employer approval, time; services variations of the office appointment too (BBM-STD-13 §3).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Kind</t>
        </is>
      </c>
      <c r="C5" s="6" t="inlineStr">
        <is>
          <t>ROLE</t>
        </is>
      </c>
      <c r="D5" s="6" t="inlineStr">
        <is>
          <t>Seq</t>
        </is>
      </c>
      <c r="E5" s="6" t="inlineStr">
        <is>
          <t>Initiated</t>
        </is>
      </c>
      <c r="F5" s="6" t="inlineStr">
        <is>
          <t>Origin ref</t>
        </is>
      </c>
      <c r="G5" s="6" t="inlineStr">
        <is>
          <t>Description</t>
        </is>
      </c>
      <c r="H5" s="6" t="inlineStr">
        <is>
          <t>Proposal received</t>
        </is>
      </c>
      <c r="I5" s="6" t="inlineStr">
        <is>
          <t>Proposal amount</t>
        </is>
      </c>
      <c r="J5" s="6" t="inlineStr">
        <is>
          <t>Consultant valuation</t>
        </is>
      </c>
      <c r="K5" s="6" t="inlineStr">
        <is>
          <t>Approved amount</t>
        </is>
      </c>
      <c r="L5" s="6" t="inlineStr">
        <is>
          <t>Days claimed</t>
        </is>
      </c>
      <c r="M5" s="6" t="inlineStr">
        <is>
          <t>Days agreed</t>
        </is>
      </c>
      <c r="N5" s="6" t="inlineStr">
        <is>
          <t>Recommended</t>
        </is>
      </c>
      <c r="O5" s="6" t="inlineStr">
        <is>
          <t>Employer decision</t>
        </is>
      </c>
      <c r="P5" s="6" t="inlineStr">
        <is>
          <t>Status</t>
        </is>
      </c>
      <c r="Q5" s="6" t="inlineStr">
        <is>
          <t>Cumulative approved</t>
        </is>
      </c>
      <c r="R5" s="6" t="inlineStr">
        <is>
          <t>% of contract</t>
        </is>
      </c>
      <c r="S5" s="6" t="inlineStr">
        <is>
          <t>Due</t>
        </is>
      </c>
      <c r="T5" s="6" t="inlineStr">
        <is>
          <t>Days open</t>
        </is>
      </c>
      <c r="U5" s="6" t="inlineStr">
        <is>
          <t>Overdue</t>
        </is>
      </c>
      <c r="V5" s="6" t="inlineStr">
        <is>
          <t>Evidence (CDE link)</t>
        </is>
      </c>
      <c r="W5" s="6" t="inlineStr">
        <is>
          <t>Remarks</t>
        </is>
      </c>
    </row>
    <row r="6">
      <c r="A6" s="14">
        <f>IF(D6="","",PROJ&amp;"-"&amp;B6&amp;"-"&amp;C6&amp;"-"&amp;TEXT(D6,"0000"))</f>
        <v/>
      </c>
      <c r="B6" s="15" t="n"/>
      <c r="C6" s="15" t="n"/>
      <c r="D6" s="15" t="n"/>
      <c r="E6" s="16" t="n"/>
      <c r="F6" s="15" t="n"/>
      <c r="G6" s="15" t="n"/>
      <c r="H6" s="16" t="n"/>
      <c r="I6" s="15" t="n"/>
      <c r="J6" s="15" t="n"/>
      <c r="K6" s="15" t="n"/>
      <c r="L6" s="15" t="n"/>
      <c r="M6" s="15" t="n"/>
      <c r="N6" s="16" t="n"/>
      <c r="O6" s="16" t="n"/>
      <c r="P6" s="15" t="n"/>
      <c r="Q6" s="14">
        <f>IF(A6="","",SUMIFS('Register'!$K$6:$K$505,'Register'!$P$6:$P$505,"Approved",'Register'!$E$6:$E$505,"&lt;="&amp;E6))</f>
        <v/>
      </c>
      <c r="R6" s="17">
        <f>IF(OR(A6="",CONTRACT_SUM=""),"",Q6/CONTRACT_SUM)</f>
        <v/>
      </c>
      <c r="S6" s="18">
        <f>IF(H6="","",H6+TA_VO)</f>
        <v/>
      </c>
      <c r="T6" s="14">
        <f>IF(H6="","",IF(N6="",DATADATE,N6)-H6)</f>
        <v/>
      </c>
      <c r="U6" s="14">
        <f>IF(OR(S6="",N6&lt;&gt;""),"",IF(DATADATE&gt;S6,"OVERDUE",""))</f>
        <v/>
      </c>
      <c r="V6" s="15" t="n"/>
      <c r="W6" s="15" t="n"/>
    </row>
    <row r="7">
      <c r="A7" s="14">
        <f>IF(D7="","",PROJ&amp;"-"&amp;B7&amp;"-"&amp;C7&amp;"-"&amp;TEXT(D7,"0000"))</f>
        <v/>
      </c>
      <c r="B7" s="15" t="n"/>
      <c r="C7" s="15" t="n"/>
      <c r="D7" s="15" t="n"/>
      <c r="E7" s="16" t="n"/>
      <c r="F7" s="15" t="n"/>
      <c r="G7" s="15" t="n"/>
      <c r="H7" s="16" t="n"/>
      <c r="I7" s="15" t="n"/>
      <c r="J7" s="15" t="n"/>
      <c r="K7" s="15" t="n"/>
      <c r="L7" s="15" t="n"/>
      <c r="M7" s="15" t="n"/>
      <c r="N7" s="16" t="n"/>
      <c r="O7" s="16" t="n"/>
      <c r="P7" s="15" t="n"/>
      <c r="Q7" s="14">
        <f>IF(A7="","",SUMIFS('Register'!$K$6:$K$505,'Register'!$P$6:$P$505,"Approved",'Register'!$E$6:$E$505,"&lt;="&amp;E7))</f>
        <v/>
      </c>
      <c r="R7" s="17">
        <f>IF(OR(A7="",CONTRACT_SUM=""),"",Q7/CONTRACT_SUM)</f>
        <v/>
      </c>
      <c r="S7" s="18">
        <f>IF(H7="","",H7+TA_VO)</f>
        <v/>
      </c>
      <c r="T7" s="14">
        <f>IF(H7="","",IF(N7="",DATADATE,N7)-H7)</f>
        <v/>
      </c>
      <c r="U7" s="14">
        <f>IF(OR(S7="",N7&lt;&gt;""),"",IF(DATADATE&gt;S7,"OVERDUE",""))</f>
        <v/>
      </c>
      <c r="V7" s="15" t="n"/>
      <c r="W7" s="15" t="n"/>
    </row>
    <row r="8">
      <c r="A8" s="14">
        <f>IF(D8="","",PROJ&amp;"-"&amp;B8&amp;"-"&amp;C8&amp;"-"&amp;TEXT(D8,"0000"))</f>
        <v/>
      </c>
      <c r="B8" s="15" t="n"/>
      <c r="C8" s="15" t="n"/>
      <c r="D8" s="15" t="n"/>
      <c r="E8" s="16" t="n"/>
      <c r="F8" s="15" t="n"/>
      <c r="G8" s="15" t="n"/>
      <c r="H8" s="16" t="n"/>
      <c r="I8" s="15" t="n"/>
      <c r="J8" s="15" t="n"/>
      <c r="K8" s="15" t="n"/>
      <c r="L8" s="15" t="n"/>
      <c r="M8" s="15" t="n"/>
      <c r="N8" s="16" t="n"/>
      <c r="O8" s="16" t="n"/>
      <c r="P8" s="15" t="n"/>
      <c r="Q8" s="14">
        <f>IF(A8="","",SUMIFS('Register'!$K$6:$K$505,'Register'!$P$6:$P$505,"Approved",'Register'!$E$6:$E$505,"&lt;="&amp;E8))</f>
        <v/>
      </c>
      <c r="R8" s="17">
        <f>IF(OR(A8="",CONTRACT_SUM=""),"",Q8/CONTRACT_SUM)</f>
        <v/>
      </c>
      <c r="S8" s="18">
        <f>IF(H8="","",H8+TA_VO)</f>
        <v/>
      </c>
      <c r="T8" s="14">
        <f>IF(H8="","",IF(N8="",DATADATE,N8)-H8)</f>
        <v/>
      </c>
      <c r="U8" s="14">
        <f>IF(OR(S8="",N8&lt;&gt;""),"",IF(DATADATE&gt;S8,"OVERDUE",""))</f>
        <v/>
      </c>
      <c r="V8" s="15" t="n"/>
      <c r="W8" s="15" t="n"/>
    </row>
    <row r="9">
      <c r="A9" s="14">
        <f>IF(D9="","",PROJ&amp;"-"&amp;B9&amp;"-"&amp;C9&amp;"-"&amp;TEXT(D9,"0000"))</f>
        <v/>
      </c>
      <c r="B9" s="15" t="n"/>
      <c r="C9" s="15" t="n"/>
      <c r="D9" s="15" t="n"/>
      <c r="E9" s="16" t="n"/>
      <c r="F9" s="15" t="n"/>
      <c r="G9" s="15" t="n"/>
      <c r="H9" s="16" t="n"/>
      <c r="I9" s="15" t="n"/>
      <c r="J9" s="15" t="n"/>
      <c r="K9" s="15" t="n"/>
      <c r="L9" s="15" t="n"/>
      <c r="M9" s="15" t="n"/>
      <c r="N9" s="16" t="n"/>
      <c r="O9" s="16" t="n"/>
      <c r="P9" s="15" t="n"/>
      <c r="Q9" s="14">
        <f>IF(A9="","",SUMIFS('Register'!$K$6:$K$505,'Register'!$P$6:$P$505,"Approved",'Register'!$E$6:$E$505,"&lt;="&amp;E9))</f>
        <v/>
      </c>
      <c r="R9" s="17">
        <f>IF(OR(A9="",CONTRACT_SUM=""),"",Q9/CONTRACT_SUM)</f>
        <v/>
      </c>
      <c r="S9" s="18">
        <f>IF(H9="","",H9+TA_VO)</f>
        <v/>
      </c>
      <c r="T9" s="14">
        <f>IF(H9="","",IF(N9="",DATADATE,N9)-H9)</f>
        <v/>
      </c>
      <c r="U9" s="14">
        <f>IF(OR(S9="",N9&lt;&gt;""),"",IF(DATADATE&gt;S9,"OVERDUE",""))</f>
        <v/>
      </c>
      <c r="V9" s="15" t="n"/>
      <c r="W9" s="15" t="n"/>
    </row>
    <row r="10">
      <c r="A10" s="14">
        <f>IF(D10="","",PROJ&amp;"-"&amp;B10&amp;"-"&amp;C10&amp;"-"&amp;TEXT(D10,"0000"))</f>
        <v/>
      </c>
      <c r="B10" s="15" t="n"/>
      <c r="C10" s="15" t="n"/>
      <c r="D10" s="15" t="n"/>
      <c r="E10" s="16" t="n"/>
      <c r="F10" s="15" t="n"/>
      <c r="G10" s="15" t="n"/>
      <c r="H10" s="16" t="n"/>
      <c r="I10" s="15" t="n"/>
      <c r="J10" s="15" t="n"/>
      <c r="K10" s="15" t="n"/>
      <c r="L10" s="15" t="n"/>
      <c r="M10" s="15" t="n"/>
      <c r="N10" s="16" t="n"/>
      <c r="O10" s="16" t="n"/>
      <c r="P10" s="15" t="n"/>
      <c r="Q10" s="14">
        <f>IF(A10="","",SUMIFS('Register'!$K$6:$K$505,'Register'!$P$6:$P$505,"Approved",'Register'!$E$6:$E$505,"&lt;="&amp;E10))</f>
        <v/>
      </c>
      <c r="R10" s="17">
        <f>IF(OR(A10="",CONTRACT_SUM=""),"",Q10/CONTRACT_SUM)</f>
        <v/>
      </c>
      <c r="S10" s="18">
        <f>IF(H10="","",H10+TA_VO)</f>
        <v/>
      </c>
      <c r="T10" s="14">
        <f>IF(H10="","",IF(N10="",DATADATE,N10)-H10)</f>
        <v/>
      </c>
      <c r="U10" s="14">
        <f>IF(OR(S10="",N10&lt;&gt;""),"",IF(DATADATE&gt;S10,"OVERDUE",""))</f>
        <v/>
      </c>
      <c r="V10" s="15" t="n"/>
      <c r="W10" s="15" t="n"/>
    </row>
    <row r="11">
      <c r="A11" s="14">
        <f>IF(D11="","",PROJ&amp;"-"&amp;B11&amp;"-"&amp;C11&amp;"-"&amp;TEXT(D11,"0000"))</f>
        <v/>
      </c>
      <c r="B11" s="15" t="n"/>
      <c r="C11" s="15" t="n"/>
      <c r="D11" s="15" t="n"/>
      <c r="E11" s="16" t="n"/>
      <c r="F11" s="15" t="n"/>
      <c r="G11" s="15" t="n"/>
      <c r="H11" s="16" t="n"/>
      <c r="I11" s="15" t="n"/>
      <c r="J11" s="15" t="n"/>
      <c r="K11" s="15" t="n"/>
      <c r="L11" s="15" t="n"/>
      <c r="M11" s="15" t="n"/>
      <c r="N11" s="16" t="n"/>
      <c r="O11" s="16" t="n"/>
      <c r="P11" s="15" t="n"/>
      <c r="Q11" s="14">
        <f>IF(A11="","",SUMIFS('Register'!$K$6:$K$505,'Register'!$P$6:$P$505,"Approved",'Register'!$E$6:$E$505,"&lt;="&amp;E11))</f>
        <v/>
      </c>
      <c r="R11" s="17">
        <f>IF(OR(A11="",CONTRACT_SUM=""),"",Q11/CONTRACT_SUM)</f>
        <v/>
      </c>
      <c r="S11" s="18">
        <f>IF(H11="","",H11+TA_VO)</f>
        <v/>
      </c>
      <c r="T11" s="14">
        <f>IF(H11="","",IF(N11="",DATADATE,N11)-H11)</f>
        <v/>
      </c>
      <c r="U11" s="14">
        <f>IF(OR(S11="",N11&lt;&gt;""),"",IF(DATADATE&gt;S11,"OVERDUE",""))</f>
        <v/>
      </c>
      <c r="V11" s="15" t="n"/>
      <c r="W11" s="15" t="n"/>
    </row>
    <row r="12">
      <c r="A12" s="14">
        <f>IF(D12="","",PROJ&amp;"-"&amp;B12&amp;"-"&amp;C12&amp;"-"&amp;TEXT(D12,"0000"))</f>
        <v/>
      </c>
      <c r="B12" s="15" t="n"/>
      <c r="C12" s="15" t="n"/>
      <c r="D12" s="15" t="n"/>
      <c r="E12" s="16" t="n"/>
      <c r="F12" s="15" t="n"/>
      <c r="G12" s="15" t="n"/>
      <c r="H12" s="16" t="n"/>
      <c r="I12" s="15" t="n"/>
      <c r="J12" s="15" t="n"/>
      <c r="K12" s="15" t="n"/>
      <c r="L12" s="15" t="n"/>
      <c r="M12" s="15" t="n"/>
      <c r="N12" s="16" t="n"/>
      <c r="O12" s="16" t="n"/>
      <c r="P12" s="15" t="n"/>
      <c r="Q12" s="14">
        <f>IF(A12="","",SUMIFS('Register'!$K$6:$K$505,'Register'!$P$6:$P$505,"Approved",'Register'!$E$6:$E$505,"&lt;="&amp;E12))</f>
        <v/>
      </c>
      <c r="R12" s="17">
        <f>IF(OR(A12="",CONTRACT_SUM=""),"",Q12/CONTRACT_SUM)</f>
        <v/>
      </c>
      <c r="S12" s="18">
        <f>IF(H12="","",H12+TA_VO)</f>
        <v/>
      </c>
      <c r="T12" s="14">
        <f>IF(H12="","",IF(N12="",DATADATE,N12)-H12)</f>
        <v/>
      </c>
      <c r="U12" s="14">
        <f>IF(OR(S12="",N12&lt;&gt;""),"",IF(DATADATE&gt;S12,"OVERDUE",""))</f>
        <v/>
      </c>
      <c r="V12" s="15" t="n"/>
      <c r="W12" s="15" t="n"/>
    </row>
    <row r="13">
      <c r="A13" s="14">
        <f>IF(D13="","",PROJ&amp;"-"&amp;B13&amp;"-"&amp;C13&amp;"-"&amp;TEXT(D13,"0000"))</f>
        <v/>
      </c>
      <c r="B13" s="15" t="n"/>
      <c r="C13" s="15" t="n"/>
      <c r="D13" s="15" t="n"/>
      <c r="E13" s="16" t="n"/>
      <c r="F13" s="15" t="n"/>
      <c r="G13" s="15" t="n"/>
      <c r="H13" s="16" t="n"/>
      <c r="I13" s="15" t="n"/>
      <c r="J13" s="15" t="n"/>
      <c r="K13" s="15" t="n"/>
      <c r="L13" s="15" t="n"/>
      <c r="M13" s="15" t="n"/>
      <c r="N13" s="16" t="n"/>
      <c r="O13" s="16" t="n"/>
      <c r="P13" s="15" t="n"/>
      <c r="Q13" s="14">
        <f>IF(A13="","",SUMIFS('Register'!$K$6:$K$505,'Register'!$P$6:$P$505,"Approved",'Register'!$E$6:$E$505,"&lt;="&amp;E13))</f>
        <v/>
      </c>
      <c r="R13" s="17">
        <f>IF(OR(A13="",CONTRACT_SUM=""),"",Q13/CONTRACT_SUM)</f>
        <v/>
      </c>
      <c r="S13" s="18">
        <f>IF(H13="","",H13+TA_VO)</f>
        <v/>
      </c>
      <c r="T13" s="14">
        <f>IF(H13="","",IF(N13="",DATADATE,N13)-H13)</f>
        <v/>
      </c>
      <c r="U13" s="14">
        <f>IF(OR(S13="",N13&lt;&gt;""),"",IF(DATADATE&gt;S13,"OVERDUE",""))</f>
        <v/>
      </c>
      <c r="V13" s="15" t="n"/>
      <c r="W13" s="15" t="n"/>
    </row>
    <row r="14">
      <c r="A14" s="14">
        <f>IF(D14="","",PROJ&amp;"-"&amp;B14&amp;"-"&amp;C14&amp;"-"&amp;TEXT(D14,"0000"))</f>
        <v/>
      </c>
      <c r="B14" s="15" t="n"/>
      <c r="C14" s="15" t="n"/>
      <c r="D14" s="15" t="n"/>
      <c r="E14" s="16" t="n"/>
      <c r="F14" s="15" t="n"/>
      <c r="G14" s="15" t="n"/>
      <c r="H14" s="16" t="n"/>
      <c r="I14" s="15" t="n"/>
      <c r="J14" s="15" t="n"/>
      <c r="K14" s="15" t="n"/>
      <c r="L14" s="15" t="n"/>
      <c r="M14" s="15" t="n"/>
      <c r="N14" s="16" t="n"/>
      <c r="O14" s="16" t="n"/>
      <c r="P14" s="15" t="n"/>
      <c r="Q14" s="14">
        <f>IF(A14="","",SUMIFS('Register'!$K$6:$K$505,'Register'!$P$6:$P$505,"Approved",'Register'!$E$6:$E$505,"&lt;="&amp;E14))</f>
        <v/>
      </c>
      <c r="R14" s="17">
        <f>IF(OR(A14="",CONTRACT_SUM=""),"",Q14/CONTRACT_SUM)</f>
        <v/>
      </c>
      <c r="S14" s="18">
        <f>IF(H14="","",H14+TA_VO)</f>
        <v/>
      </c>
      <c r="T14" s="14">
        <f>IF(H14="","",IF(N14="",DATADATE,N14)-H14)</f>
        <v/>
      </c>
      <c r="U14" s="14">
        <f>IF(OR(S14="",N14&lt;&gt;""),"",IF(DATADATE&gt;S14,"OVERDUE",""))</f>
        <v/>
      </c>
      <c r="V14" s="15" t="n"/>
      <c r="W14" s="15" t="n"/>
    </row>
    <row r="15">
      <c r="A15" s="14">
        <f>IF(D15="","",PROJ&amp;"-"&amp;B15&amp;"-"&amp;C15&amp;"-"&amp;TEXT(D15,"0000"))</f>
        <v/>
      </c>
      <c r="B15" s="15" t="n"/>
      <c r="C15" s="15" t="n"/>
      <c r="D15" s="15" t="n"/>
      <c r="E15" s="16" t="n"/>
      <c r="F15" s="15" t="n"/>
      <c r="G15" s="15" t="n"/>
      <c r="H15" s="16" t="n"/>
      <c r="I15" s="15" t="n"/>
      <c r="J15" s="15" t="n"/>
      <c r="K15" s="15" t="n"/>
      <c r="L15" s="15" t="n"/>
      <c r="M15" s="15" t="n"/>
      <c r="N15" s="16" t="n"/>
      <c r="O15" s="16" t="n"/>
      <c r="P15" s="15" t="n"/>
      <c r="Q15" s="14">
        <f>IF(A15="","",SUMIFS('Register'!$K$6:$K$505,'Register'!$P$6:$P$505,"Approved",'Register'!$E$6:$E$505,"&lt;="&amp;E15))</f>
        <v/>
      </c>
      <c r="R15" s="17">
        <f>IF(OR(A15="",CONTRACT_SUM=""),"",Q15/CONTRACT_SUM)</f>
        <v/>
      </c>
      <c r="S15" s="18">
        <f>IF(H15="","",H15+TA_VO)</f>
        <v/>
      </c>
      <c r="T15" s="14">
        <f>IF(H15="","",IF(N15="",DATADATE,N15)-H15)</f>
        <v/>
      </c>
      <c r="U15" s="14">
        <f>IF(OR(S15="",N15&lt;&gt;""),"",IF(DATADATE&gt;S15,"OVERDUE",""))</f>
        <v/>
      </c>
      <c r="V15" s="15" t="n"/>
      <c r="W15" s="15" t="n"/>
    </row>
    <row r="16">
      <c r="A16" s="14">
        <f>IF(D16="","",PROJ&amp;"-"&amp;B16&amp;"-"&amp;C16&amp;"-"&amp;TEXT(D16,"0000"))</f>
        <v/>
      </c>
      <c r="B16" s="15" t="n"/>
      <c r="C16" s="15" t="n"/>
      <c r="D16" s="15" t="n"/>
      <c r="E16" s="16" t="n"/>
      <c r="F16" s="15" t="n"/>
      <c r="G16" s="15" t="n"/>
      <c r="H16" s="16" t="n"/>
      <c r="I16" s="15" t="n"/>
      <c r="J16" s="15" t="n"/>
      <c r="K16" s="15" t="n"/>
      <c r="L16" s="15" t="n"/>
      <c r="M16" s="15" t="n"/>
      <c r="N16" s="16" t="n"/>
      <c r="O16" s="16" t="n"/>
      <c r="P16" s="15" t="n"/>
      <c r="Q16" s="14">
        <f>IF(A16="","",SUMIFS('Register'!$K$6:$K$505,'Register'!$P$6:$P$505,"Approved",'Register'!$E$6:$E$505,"&lt;="&amp;E16))</f>
        <v/>
      </c>
      <c r="R16" s="17">
        <f>IF(OR(A16="",CONTRACT_SUM=""),"",Q16/CONTRACT_SUM)</f>
        <v/>
      </c>
      <c r="S16" s="18">
        <f>IF(H16="","",H16+TA_VO)</f>
        <v/>
      </c>
      <c r="T16" s="14">
        <f>IF(H16="","",IF(N16="",DATADATE,N16)-H16)</f>
        <v/>
      </c>
      <c r="U16" s="14">
        <f>IF(OR(S16="",N16&lt;&gt;""),"",IF(DATADATE&gt;S16,"OVERDUE",""))</f>
        <v/>
      </c>
      <c r="V16" s="15" t="n"/>
      <c r="W16" s="15" t="n"/>
    </row>
    <row r="17">
      <c r="A17" s="14">
        <f>IF(D17="","",PROJ&amp;"-"&amp;B17&amp;"-"&amp;C17&amp;"-"&amp;TEXT(D17,"0000"))</f>
        <v/>
      </c>
      <c r="B17" s="15" t="n"/>
      <c r="C17" s="15" t="n"/>
      <c r="D17" s="15" t="n"/>
      <c r="E17" s="16" t="n"/>
      <c r="F17" s="15" t="n"/>
      <c r="G17" s="15" t="n"/>
      <c r="H17" s="16" t="n"/>
      <c r="I17" s="15" t="n"/>
      <c r="J17" s="15" t="n"/>
      <c r="K17" s="15" t="n"/>
      <c r="L17" s="15" t="n"/>
      <c r="M17" s="15" t="n"/>
      <c r="N17" s="16" t="n"/>
      <c r="O17" s="16" t="n"/>
      <c r="P17" s="15" t="n"/>
      <c r="Q17" s="14">
        <f>IF(A17="","",SUMIFS('Register'!$K$6:$K$505,'Register'!$P$6:$P$505,"Approved",'Register'!$E$6:$E$505,"&lt;="&amp;E17))</f>
        <v/>
      </c>
      <c r="R17" s="17">
        <f>IF(OR(A17="",CONTRACT_SUM=""),"",Q17/CONTRACT_SUM)</f>
        <v/>
      </c>
      <c r="S17" s="18">
        <f>IF(H17="","",H17+TA_VO)</f>
        <v/>
      </c>
      <c r="T17" s="14">
        <f>IF(H17="","",IF(N17="",DATADATE,N17)-H17)</f>
        <v/>
      </c>
      <c r="U17" s="14">
        <f>IF(OR(S17="",N17&lt;&gt;""),"",IF(DATADATE&gt;S17,"OVERDUE",""))</f>
        <v/>
      </c>
      <c r="V17" s="15" t="n"/>
      <c r="W17" s="15" t="n"/>
    </row>
    <row r="18">
      <c r="A18" s="14">
        <f>IF(D18="","",PROJ&amp;"-"&amp;B18&amp;"-"&amp;C18&amp;"-"&amp;TEXT(D18,"0000"))</f>
        <v/>
      </c>
      <c r="B18" s="15" t="n"/>
      <c r="C18" s="15" t="n"/>
      <c r="D18" s="15" t="n"/>
      <c r="E18" s="16" t="n"/>
      <c r="F18" s="15" t="n"/>
      <c r="G18" s="15" t="n"/>
      <c r="H18" s="16" t="n"/>
      <c r="I18" s="15" t="n"/>
      <c r="J18" s="15" t="n"/>
      <c r="K18" s="15" t="n"/>
      <c r="L18" s="15" t="n"/>
      <c r="M18" s="15" t="n"/>
      <c r="N18" s="16" t="n"/>
      <c r="O18" s="16" t="n"/>
      <c r="P18" s="15" t="n"/>
      <c r="Q18" s="14">
        <f>IF(A18="","",SUMIFS('Register'!$K$6:$K$505,'Register'!$P$6:$P$505,"Approved",'Register'!$E$6:$E$505,"&lt;="&amp;E18))</f>
        <v/>
      </c>
      <c r="R18" s="17">
        <f>IF(OR(A18="",CONTRACT_SUM=""),"",Q18/CONTRACT_SUM)</f>
        <v/>
      </c>
      <c r="S18" s="18">
        <f>IF(H18="","",H18+TA_VO)</f>
        <v/>
      </c>
      <c r="T18" s="14">
        <f>IF(H18="","",IF(N18="",DATADATE,N18)-H18)</f>
        <v/>
      </c>
      <c r="U18" s="14">
        <f>IF(OR(S18="",N18&lt;&gt;""),"",IF(DATADATE&gt;S18,"OVERDUE",""))</f>
        <v/>
      </c>
      <c r="V18" s="15" t="n"/>
      <c r="W18" s="15" t="n"/>
    </row>
    <row r="19">
      <c r="A19" s="14">
        <f>IF(D19="","",PROJ&amp;"-"&amp;B19&amp;"-"&amp;C19&amp;"-"&amp;TEXT(D19,"0000"))</f>
        <v/>
      </c>
      <c r="B19" s="15" t="n"/>
      <c r="C19" s="15" t="n"/>
      <c r="D19" s="15" t="n"/>
      <c r="E19" s="16" t="n"/>
      <c r="F19" s="15" t="n"/>
      <c r="G19" s="15" t="n"/>
      <c r="H19" s="16" t="n"/>
      <c r="I19" s="15" t="n"/>
      <c r="J19" s="15" t="n"/>
      <c r="K19" s="15" t="n"/>
      <c r="L19" s="15" t="n"/>
      <c r="M19" s="15" t="n"/>
      <c r="N19" s="16" t="n"/>
      <c r="O19" s="16" t="n"/>
      <c r="P19" s="15" t="n"/>
      <c r="Q19" s="14">
        <f>IF(A19="","",SUMIFS('Register'!$K$6:$K$505,'Register'!$P$6:$P$505,"Approved",'Register'!$E$6:$E$505,"&lt;="&amp;E19))</f>
        <v/>
      </c>
      <c r="R19" s="17">
        <f>IF(OR(A19="",CONTRACT_SUM=""),"",Q19/CONTRACT_SUM)</f>
        <v/>
      </c>
      <c r="S19" s="18">
        <f>IF(H19="","",H19+TA_VO)</f>
        <v/>
      </c>
      <c r="T19" s="14">
        <f>IF(H19="","",IF(N19="",DATADATE,N19)-H19)</f>
        <v/>
      </c>
      <c r="U19" s="14">
        <f>IF(OR(S19="",N19&lt;&gt;""),"",IF(DATADATE&gt;S19,"OVERDUE",""))</f>
        <v/>
      </c>
      <c r="V19" s="15" t="n"/>
      <c r="W19" s="15" t="n"/>
    </row>
    <row r="20">
      <c r="A20" s="14">
        <f>IF(D20="","",PROJ&amp;"-"&amp;B20&amp;"-"&amp;C20&amp;"-"&amp;TEXT(D20,"0000"))</f>
        <v/>
      </c>
      <c r="B20" s="15" t="n"/>
      <c r="C20" s="15" t="n"/>
      <c r="D20" s="15" t="n"/>
      <c r="E20" s="16" t="n"/>
      <c r="F20" s="15" t="n"/>
      <c r="G20" s="15" t="n"/>
      <c r="H20" s="16" t="n"/>
      <c r="I20" s="15" t="n"/>
      <c r="J20" s="15" t="n"/>
      <c r="K20" s="15" t="n"/>
      <c r="L20" s="15" t="n"/>
      <c r="M20" s="15" t="n"/>
      <c r="N20" s="16" t="n"/>
      <c r="O20" s="16" t="n"/>
      <c r="P20" s="15" t="n"/>
      <c r="Q20" s="14">
        <f>IF(A20="","",SUMIFS('Register'!$K$6:$K$505,'Register'!$P$6:$P$505,"Approved",'Register'!$E$6:$E$505,"&lt;="&amp;E20))</f>
        <v/>
      </c>
      <c r="R20" s="17">
        <f>IF(OR(A20="",CONTRACT_SUM=""),"",Q20/CONTRACT_SUM)</f>
        <v/>
      </c>
      <c r="S20" s="18">
        <f>IF(H20="","",H20+TA_VO)</f>
        <v/>
      </c>
      <c r="T20" s="14">
        <f>IF(H20="","",IF(N20="",DATADATE,N20)-H20)</f>
        <v/>
      </c>
      <c r="U20" s="14">
        <f>IF(OR(S20="",N20&lt;&gt;""),"",IF(DATADATE&gt;S20,"OVERDUE",""))</f>
        <v/>
      </c>
      <c r="V20" s="15" t="n"/>
      <c r="W20" s="15" t="n"/>
    </row>
    <row r="21">
      <c r="A21" s="14">
        <f>IF(D21="","",PROJ&amp;"-"&amp;B21&amp;"-"&amp;C21&amp;"-"&amp;TEXT(D21,"0000"))</f>
        <v/>
      </c>
      <c r="B21" s="15" t="n"/>
      <c r="C21" s="15" t="n"/>
      <c r="D21" s="15" t="n"/>
      <c r="E21" s="16" t="n"/>
      <c r="F21" s="15" t="n"/>
      <c r="G21" s="15" t="n"/>
      <c r="H21" s="16" t="n"/>
      <c r="I21" s="15" t="n"/>
      <c r="J21" s="15" t="n"/>
      <c r="K21" s="15" t="n"/>
      <c r="L21" s="15" t="n"/>
      <c r="M21" s="15" t="n"/>
      <c r="N21" s="16" t="n"/>
      <c r="O21" s="16" t="n"/>
      <c r="P21" s="15" t="n"/>
      <c r="Q21" s="14">
        <f>IF(A21="","",SUMIFS('Register'!$K$6:$K$505,'Register'!$P$6:$P$505,"Approved",'Register'!$E$6:$E$505,"&lt;="&amp;E21))</f>
        <v/>
      </c>
      <c r="R21" s="17">
        <f>IF(OR(A21="",CONTRACT_SUM=""),"",Q21/CONTRACT_SUM)</f>
        <v/>
      </c>
      <c r="S21" s="18">
        <f>IF(H21="","",H21+TA_VO)</f>
        <v/>
      </c>
      <c r="T21" s="14">
        <f>IF(H21="","",IF(N21="",DATADATE,N21)-H21)</f>
        <v/>
      </c>
      <c r="U21" s="14">
        <f>IF(OR(S21="",N21&lt;&gt;""),"",IF(DATADATE&gt;S21,"OVERDUE",""))</f>
        <v/>
      </c>
      <c r="V21" s="15" t="n"/>
      <c r="W21" s="15" t="n"/>
    </row>
    <row r="22">
      <c r="A22" s="14">
        <f>IF(D22="","",PROJ&amp;"-"&amp;B22&amp;"-"&amp;C22&amp;"-"&amp;TEXT(D22,"0000"))</f>
        <v/>
      </c>
      <c r="B22" s="15" t="n"/>
      <c r="C22" s="15" t="n"/>
      <c r="D22" s="15" t="n"/>
      <c r="E22" s="16" t="n"/>
      <c r="F22" s="15" t="n"/>
      <c r="G22" s="15" t="n"/>
      <c r="H22" s="16" t="n"/>
      <c r="I22" s="15" t="n"/>
      <c r="J22" s="15" t="n"/>
      <c r="K22" s="15" t="n"/>
      <c r="L22" s="15" t="n"/>
      <c r="M22" s="15" t="n"/>
      <c r="N22" s="16" t="n"/>
      <c r="O22" s="16" t="n"/>
      <c r="P22" s="15" t="n"/>
      <c r="Q22" s="14">
        <f>IF(A22="","",SUMIFS('Register'!$K$6:$K$505,'Register'!$P$6:$P$505,"Approved",'Register'!$E$6:$E$505,"&lt;="&amp;E22))</f>
        <v/>
      </c>
      <c r="R22" s="17">
        <f>IF(OR(A22="",CONTRACT_SUM=""),"",Q22/CONTRACT_SUM)</f>
        <v/>
      </c>
      <c r="S22" s="18">
        <f>IF(H22="","",H22+TA_VO)</f>
        <v/>
      </c>
      <c r="T22" s="14">
        <f>IF(H22="","",IF(N22="",DATADATE,N22)-H22)</f>
        <v/>
      </c>
      <c r="U22" s="14">
        <f>IF(OR(S22="",N22&lt;&gt;""),"",IF(DATADATE&gt;S22,"OVERDUE",""))</f>
        <v/>
      </c>
      <c r="V22" s="15" t="n"/>
      <c r="W22" s="15" t="n"/>
    </row>
    <row r="23">
      <c r="A23" s="14">
        <f>IF(D23="","",PROJ&amp;"-"&amp;B23&amp;"-"&amp;C23&amp;"-"&amp;TEXT(D23,"0000"))</f>
        <v/>
      </c>
      <c r="B23" s="15" t="n"/>
      <c r="C23" s="15" t="n"/>
      <c r="D23" s="15" t="n"/>
      <c r="E23" s="16" t="n"/>
      <c r="F23" s="15" t="n"/>
      <c r="G23" s="15" t="n"/>
      <c r="H23" s="16" t="n"/>
      <c r="I23" s="15" t="n"/>
      <c r="J23" s="15" t="n"/>
      <c r="K23" s="15" t="n"/>
      <c r="L23" s="15" t="n"/>
      <c r="M23" s="15" t="n"/>
      <c r="N23" s="16" t="n"/>
      <c r="O23" s="16" t="n"/>
      <c r="P23" s="15" t="n"/>
      <c r="Q23" s="14">
        <f>IF(A23="","",SUMIFS('Register'!$K$6:$K$505,'Register'!$P$6:$P$505,"Approved",'Register'!$E$6:$E$505,"&lt;="&amp;E23))</f>
        <v/>
      </c>
      <c r="R23" s="17">
        <f>IF(OR(A23="",CONTRACT_SUM=""),"",Q23/CONTRACT_SUM)</f>
        <v/>
      </c>
      <c r="S23" s="18">
        <f>IF(H23="","",H23+TA_VO)</f>
        <v/>
      </c>
      <c r="T23" s="14">
        <f>IF(H23="","",IF(N23="",DATADATE,N23)-H23)</f>
        <v/>
      </c>
      <c r="U23" s="14">
        <f>IF(OR(S23="",N23&lt;&gt;""),"",IF(DATADATE&gt;S23,"OVERDUE",""))</f>
        <v/>
      </c>
      <c r="V23" s="15" t="n"/>
      <c r="W23" s="15" t="n"/>
    </row>
    <row r="24">
      <c r="A24" s="14">
        <f>IF(D24="","",PROJ&amp;"-"&amp;B24&amp;"-"&amp;C24&amp;"-"&amp;TEXT(D24,"0000"))</f>
        <v/>
      </c>
      <c r="B24" s="15" t="n"/>
      <c r="C24" s="15" t="n"/>
      <c r="D24" s="15" t="n"/>
      <c r="E24" s="16" t="n"/>
      <c r="F24" s="15" t="n"/>
      <c r="G24" s="15" t="n"/>
      <c r="H24" s="16" t="n"/>
      <c r="I24" s="15" t="n"/>
      <c r="J24" s="15" t="n"/>
      <c r="K24" s="15" t="n"/>
      <c r="L24" s="15" t="n"/>
      <c r="M24" s="15" t="n"/>
      <c r="N24" s="16" t="n"/>
      <c r="O24" s="16" t="n"/>
      <c r="P24" s="15" t="n"/>
      <c r="Q24" s="14">
        <f>IF(A24="","",SUMIFS('Register'!$K$6:$K$505,'Register'!$P$6:$P$505,"Approved",'Register'!$E$6:$E$505,"&lt;="&amp;E24))</f>
        <v/>
      </c>
      <c r="R24" s="17">
        <f>IF(OR(A24="",CONTRACT_SUM=""),"",Q24/CONTRACT_SUM)</f>
        <v/>
      </c>
      <c r="S24" s="18">
        <f>IF(H24="","",H24+TA_VO)</f>
        <v/>
      </c>
      <c r="T24" s="14">
        <f>IF(H24="","",IF(N24="",DATADATE,N24)-H24)</f>
        <v/>
      </c>
      <c r="U24" s="14">
        <f>IF(OR(S24="",N24&lt;&gt;""),"",IF(DATADATE&gt;S24,"OVERDUE",""))</f>
        <v/>
      </c>
      <c r="V24" s="15" t="n"/>
      <c r="W24" s="15" t="n"/>
    </row>
    <row r="25">
      <c r="A25" s="14">
        <f>IF(D25="","",PROJ&amp;"-"&amp;B25&amp;"-"&amp;C25&amp;"-"&amp;TEXT(D25,"0000"))</f>
        <v/>
      </c>
      <c r="B25" s="15" t="n"/>
      <c r="C25" s="15" t="n"/>
      <c r="D25" s="15" t="n"/>
      <c r="E25" s="16" t="n"/>
      <c r="F25" s="15" t="n"/>
      <c r="G25" s="15" t="n"/>
      <c r="H25" s="16" t="n"/>
      <c r="I25" s="15" t="n"/>
      <c r="J25" s="15" t="n"/>
      <c r="K25" s="15" t="n"/>
      <c r="L25" s="15" t="n"/>
      <c r="M25" s="15" t="n"/>
      <c r="N25" s="16" t="n"/>
      <c r="O25" s="16" t="n"/>
      <c r="P25" s="15" t="n"/>
      <c r="Q25" s="14">
        <f>IF(A25="","",SUMIFS('Register'!$K$6:$K$505,'Register'!$P$6:$P$505,"Approved",'Register'!$E$6:$E$505,"&lt;="&amp;E25))</f>
        <v/>
      </c>
      <c r="R25" s="17">
        <f>IF(OR(A25="",CONTRACT_SUM=""),"",Q25/CONTRACT_SUM)</f>
        <v/>
      </c>
      <c r="S25" s="18">
        <f>IF(H25="","",H25+TA_VO)</f>
        <v/>
      </c>
      <c r="T25" s="14">
        <f>IF(H25="","",IF(N25="",DATADATE,N25)-H25)</f>
        <v/>
      </c>
      <c r="U25" s="14">
        <f>IF(OR(S25="",N25&lt;&gt;""),"",IF(DATADATE&gt;S25,"OVERDUE",""))</f>
        <v/>
      </c>
      <c r="V25" s="15" t="n"/>
      <c r="W25" s="15" t="n"/>
    </row>
    <row r="26">
      <c r="A26" s="14">
        <f>IF(D26="","",PROJ&amp;"-"&amp;B26&amp;"-"&amp;C26&amp;"-"&amp;TEXT(D26,"0000"))</f>
        <v/>
      </c>
      <c r="B26" s="15" t="n"/>
      <c r="C26" s="15" t="n"/>
      <c r="D26" s="15" t="n"/>
      <c r="E26" s="16" t="n"/>
      <c r="F26" s="15" t="n"/>
      <c r="G26" s="15" t="n"/>
      <c r="H26" s="16" t="n"/>
      <c r="I26" s="15" t="n"/>
      <c r="J26" s="15" t="n"/>
      <c r="K26" s="15" t="n"/>
      <c r="L26" s="15" t="n"/>
      <c r="M26" s="15" t="n"/>
      <c r="N26" s="16" t="n"/>
      <c r="O26" s="16" t="n"/>
      <c r="P26" s="15" t="n"/>
      <c r="Q26" s="14">
        <f>IF(A26="","",SUMIFS('Register'!$K$6:$K$505,'Register'!$P$6:$P$505,"Approved",'Register'!$E$6:$E$505,"&lt;="&amp;E26))</f>
        <v/>
      </c>
      <c r="R26" s="17">
        <f>IF(OR(A26="",CONTRACT_SUM=""),"",Q26/CONTRACT_SUM)</f>
        <v/>
      </c>
      <c r="S26" s="18">
        <f>IF(H26="","",H26+TA_VO)</f>
        <v/>
      </c>
      <c r="T26" s="14">
        <f>IF(H26="","",IF(N26="",DATADATE,N26)-H26)</f>
        <v/>
      </c>
      <c r="U26" s="14">
        <f>IF(OR(S26="",N26&lt;&gt;""),"",IF(DATADATE&gt;S26,"OVERDUE",""))</f>
        <v/>
      </c>
      <c r="V26" s="15" t="n"/>
      <c r="W26" s="15" t="n"/>
    </row>
    <row r="27">
      <c r="A27" s="14">
        <f>IF(D27="","",PROJ&amp;"-"&amp;B27&amp;"-"&amp;C27&amp;"-"&amp;TEXT(D27,"0000"))</f>
        <v/>
      </c>
      <c r="B27" s="15" t="n"/>
      <c r="C27" s="15" t="n"/>
      <c r="D27" s="15" t="n"/>
      <c r="E27" s="16" t="n"/>
      <c r="F27" s="15" t="n"/>
      <c r="G27" s="15" t="n"/>
      <c r="H27" s="16" t="n"/>
      <c r="I27" s="15" t="n"/>
      <c r="J27" s="15" t="n"/>
      <c r="K27" s="15" t="n"/>
      <c r="L27" s="15" t="n"/>
      <c r="M27" s="15" t="n"/>
      <c r="N27" s="16" t="n"/>
      <c r="O27" s="16" t="n"/>
      <c r="P27" s="15" t="n"/>
      <c r="Q27" s="14">
        <f>IF(A27="","",SUMIFS('Register'!$K$6:$K$505,'Register'!$P$6:$P$505,"Approved",'Register'!$E$6:$E$505,"&lt;="&amp;E27))</f>
        <v/>
      </c>
      <c r="R27" s="17">
        <f>IF(OR(A27="",CONTRACT_SUM=""),"",Q27/CONTRACT_SUM)</f>
        <v/>
      </c>
      <c r="S27" s="18">
        <f>IF(H27="","",H27+TA_VO)</f>
        <v/>
      </c>
      <c r="T27" s="14">
        <f>IF(H27="","",IF(N27="",DATADATE,N27)-H27)</f>
        <v/>
      </c>
      <c r="U27" s="14">
        <f>IF(OR(S27="",N27&lt;&gt;""),"",IF(DATADATE&gt;S27,"OVERDUE",""))</f>
        <v/>
      </c>
      <c r="V27" s="15" t="n"/>
      <c r="W27" s="15" t="n"/>
    </row>
    <row r="28">
      <c r="A28" s="14">
        <f>IF(D28="","",PROJ&amp;"-"&amp;B28&amp;"-"&amp;C28&amp;"-"&amp;TEXT(D28,"0000"))</f>
        <v/>
      </c>
      <c r="B28" s="15" t="n"/>
      <c r="C28" s="15" t="n"/>
      <c r="D28" s="15" t="n"/>
      <c r="E28" s="16" t="n"/>
      <c r="F28" s="15" t="n"/>
      <c r="G28" s="15" t="n"/>
      <c r="H28" s="16" t="n"/>
      <c r="I28" s="15" t="n"/>
      <c r="J28" s="15" t="n"/>
      <c r="K28" s="15" t="n"/>
      <c r="L28" s="15" t="n"/>
      <c r="M28" s="15" t="n"/>
      <c r="N28" s="16" t="n"/>
      <c r="O28" s="16" t="n"/>
      <c r="P28" s="15" t="n"/>
      <c r="Q28" s="14">
        <f>IF(A28="","",SUMIFS('Register'!$K$6:$K$505,'Register'!$P$6:$P$505,"Approved",'Register'!$E$6:$E$505,"&lt;="&amp;E28))</f>
        <v/>
      </c>
      <c r="R28" s="17">
        <f>IF(OR(A28="",CONTRACT_SUM=""),"",Q28/CONTRACT_SUM)</f>
        <v/>
      </c>
      <c r="S28" s="18">
        <f>IF(H28="","",H28+TA_VO)</f>
        <v/>
      </c>
      <c r="T28" s="14">
        <f>IF(H28="","",IF(N28="",DATADATE,N28)-H28)</f>
        <v/>
      </c>
      <c r="U28" s="14">
        <f>IF(OR(S28="",N28&lt;&gt;""),"",IF(DATADATE&gt;S28,"OVERDUE",""))</f>
        <v/>
      </c>
      <c r="V28" s="15" t="n"/>
      <c r="W28" s="15" t="n"/>
    </row>
    <row r="29">
      <c r="A29" s="14">
        <f>IF(D29="","",PROJ&amp;"-"&amp;B29&amp;"-"&amp;C29&amp;"-"&amp;TEXT(D29,"0000"))</f>
        <v/>
      </c>
      <c r="B29" s="15" t="n"/>
      <c r="C29" s="15" t="n"/>
      <c r="D29" s="15" t="n"/>
      <c r="E29" s="16" t="n"/>
      <c r="F29" s="15" t="n"/>
      <c r="G29" s="15" t="n"/>
      <c r="H29" s="16" t="n"/>
      <c r="I29" s="15" t="n"/>
      <c r="J29" s="15" t="n"/>
      <c r="K29" s="15" t="n"/>
      <c r="L29" s="15" t="n"/>
      <c r="M29" s="15" t="n"/>
      <c r="N29" s="16" t="n"/>
      <c r="O29" s="16" t="n"/>
      <c r="P29" s="15" t="n"/>
      <c r="Q29" s="14">
        <f>IF(A29="","",SUMIFS('Register'!$K$6:$K$505,'Register'!$P$6:$P$505,"Approved",'Register'!$E$6:$E$505,"&lt;="&amp;E29))</f>
        <v/>
      </c>
      <c r="R29" s="17">
        <f>IF(OR(A29="",CONTRACT_SUM=""),"",Q29/CONTRACT_SUM)</f>
        <v/>
      </c>
      <c r="S29" s="18">
        <f>IF(H29="","",H29+TA_VO)</f>
        <v/>
      </c>
      <c r="T29" s="14">
        <f>IF(H29="","",IF(N29="",DATADATE,N29)-H29)</f>
        <v/>
      </c>
      <c r="U29" s="14">
        <f>IF(OR(S29="",N29&lt;&gt;""),"",IF(DATADATE&gt;S29,"OVERDUE",""))</f>
        <v/>
      </c>
      <c r="V29" s="15" t="n"/>
      <c r="W29" s="15" t="n"/>
    </row>
    <row r="30">
      <c r="A30" s="14">
        <f>IF(D30="","",PROJ&amp;"-"&amp;B30&amp;"-"&amp;C30&amp;"-"&amp;TEXT(D30,"0000"))</f>
        <v/>
      </c>
      <c r="B30" s="15" t="n"/>
      <c r="C30" s="15" t="n"/>
      <c r="D30" s="15" t="n"/>
      <c r="E30" s="16" t="n"/>
      <c r="F30" s="15" t="n"/>
      <c r="G30" s="15" t="n"/>
      <c r="H30" s="16" t="n"/>
      <c r="I30" s="15" t="n"/>
      <c r="J30" s="15" t="n"/>
      <c r="K30" s="15" t="n"/>
      <c r="L30" s="15" t="n"/>
      <c r="M30" s="15" t="n"/>
      <c r="N30" s="16" t="n"/>
      <c r="O30" s="16" t="n"/>
      <c r="P30" s="15" t="n"/>
      <c r="Q30" s="14">
        <f>IF(A30="","",SUMIFS('Register'!$K$6:$K$505,'Register'!$P$6:$P$505,"Approved",'Register'!$E$6:$E$505,"&lt;="&amp;E30))</f>
        <v/>
      </c>
      <c r="R30" s="17">
        <f>IF(OR(A30="",CONTRACT_SUM=""),"",Q30/CONTRACT_SUM)</f>
        <v/>
      </c>
      <c r="S30" s="18">
        <f>IF(H30="","",H30+TA_VO)</f>
        <v/>
      </c>
      <c r="T30" s="14">
        <f>IF(H30="","",IF(N30="",DATADATE,N30)-H30)</f>
        <v/>
      </c>
      <c r="U30" s="14">
        <f>IF(OR(S30="",N30&lt;&gt;""),"",IF(DATADATE&gt;S30,"OVERDUE",""))</f>
        <v/>
      </c>
      <c r="V30" s="15" t="n"/>
      <c r="W30" s="15" t="n"/>
    </row>
    <row r="31">
      <c r="A31" s="14">
        <f>IF(D31="","",PROJ&amp;"-"&amp;B31&amp;"-"&amp;C31&amp;"-"&amp;TEXT(D31,"0000"))</f>
        <v/>
      </c>
      <c r="B31" s="15" t="n"/>
      <c r="C31" s="15" t="n"/>
      <c r="D31" s="15" t="n"/>
      <c r="E31" s="16" t="n"/>
      <c r="F31" s="15" t="n"/>
      <c r="G31" s="15" t="n"/>
      <c r="H31" s="16" t="n"/>
      <c r="I31" s="15" t="n"/>
      <c r="J31" s="15" t="n"/>
      <c r="K31" s="15" t="n"/>
      <c r="L31" s="15" t="n"/>
      <c r="M31" s="15" t="n"/>
      <c r="N31" s="16" t="n"/>
      <c r="O31" s="16" t="n"/>
      <c r="P31" s="15" t="n"/>
      <c r="Q31" s="14">
        <f>IF(A31="","",SUMIFS('Register'!$K$6:$K$505,'Register'!$P$6:$P$505,"Approved",'Register'!$E$6:$E$505,"&lt;="&amp;E31))</f>
        <v/>
      </c>
      <c r="R31" s="17">
        <f>IF(OR(A31="",CONTRACT_SUM=""),"",Q31/CONTRACT_SUM)</f>
        <v/>
      </c>
      <c r="S31" s="18">
        <f>IF(H31="","",H31+TA_VO)</f>
        <v/>
      </c>
      <c r="T31" s="14">
        <f>IF(H31="","",IF(N31="",DATADATE,N31)-H31)</f>
        <v/>
      </c>
      <c r="U31" s="14">
        <f>IF(OR(S31="",N31&lt;&gt;""),"",IF(DATADATE&gt;S31,"OVERDUE",""))</f>
        <v/>
      </c>
      <c r="V31" s="15" t="n"/>
      <c r="W31" s="15" t="n"/>
    </row>
    <row r="32">
      <c r="A32" s="14">
        <f>IF(D32="","",PROJ&amp;"-"&amp;B32&amp;"-"&amp;C32&amp;"-"&amp;TEXT(D32,"0000"))</f>
        <v/>
      </c>
      <c r="B32" s="15" t="n"/>
      <c r="C32" s="15" t="n"/>
      <c r="D32" s="15" t="n"/>
      <c r="E32" s="16" t="n"/>
      <c r="F32" s="15" t="n"/>
      <c r="G32" s="15" t="n"/>
      <c r="H32" s="16" t="n"/>
      <c r="I32" s="15" t="n"/>
      <c r="J32" s="15" t="n"/>
      <c r="K32" s="15" t="n"/>
      <c r="L32" s="15" t="n"/>
      <c r="M32" s="15" t="n"/>
      <c r="N32" s="16" t="n"/>
      <c r="O32" s="16" t="n"/>
      <c r="P32" s="15" t="n"/>
      <c r="Q32" s="14">
        <f>IF(A32="","",SUMIFS('Register'!$K$6:$K$505,'Register'!$P$6:$P$505,"Approved",'Register'!$E$6:$E$505,"&lt;="&amp;E32))</f>
        <v/>
      </c>
      <c r="R32" s="17">
        <f>IF(OR(A32="",CONTRACT_SUM=""),"",Q32/CONTRACT_SUM)</f>
        <v/>
      </c>
      <c r="S32" s="18">
        <f>IF(H32="","",H32+TA_VO)</f>
        <v/>
      </c>
      <c r="T32" s="14">
        <f>IF(H32="","",IF(N32="",DATADATE,N32)-H32)</f>
        <v/>
      </c>
      <c r="U32" s="14">
        <f>IF(OR(S32="",N32&lt;&gt;""),"",IF(DATADATE&gt;S32,"OVERDUE",""))</f>
        <v/>
      </c>
      <c r="V32" s="15" t="n"/>
      <c r="W32" s="15" t="n"/>
    </row>
    <row r="33">
      <c r="A33" s="14">
        <f>IF(D33="","",PROJ&amp;"-"&amp;B33&amp;"-"&amp;C33&amp;"-"&amp;TEXT(D33,"0000"))</f>
        <v/>
      </c>
      <c r="B33" s="15" t="n"/>
      <c r="C33" s="15" t="n"/>
      <c r="D33" s="15" t="n"/>
      <c r="E33" s="16" t="n"/>
      <c r="F33" s="15" t="n"/>
      <c r="G33" s="15" t="n"/>
      <c r="H33" s="16" t="n"/>
      <c r="I33" s="15" t="n"/>
      <c r="J33" s="15" t="n"/>
      <c r="K33" s="15" t="n"/>
      <c r="L33" s="15" t="n"/>
      <c r="M33" s="15" t="n"/>
      <c r="N33" s="16" t="n"/>
      <c r="O33" s="16" t="n"/>
      <c r="P33" s="15" t="n"/>
      <c r="Q33" s="14">
        <f>IF(A33="","",SUMIFS('Register'!$K$6:$K$505,'Register'!$P$6:$P$505,"Approved",'Register'!$E$6:$E$505,"&lt;="&amp;E33))</f>
        <v/>
      </c>
      <c r="R33" s="17">
        <f>IF(OR(A33="",CONTRACT_SUM=""),"",Q33/CONTRACT_SUM)</f>
        <v/>
      </c>
      <c r="S33" s="18">
        <f>IF(H33="","",H33+TA_VO)</f>
        <v/>
      </c>
      <c r="T33" s="14">
        <f>IF(H33="","",IF(N33="",DATADATE,N33)-H33)</f>
        <v/>
      </c>
      <c r="U33" s="14">
        <f>IF(OR(S33="",N33&lt;&gt;""),"",IF(DATADATE&gt;S33,"OVERDUE",""))</f>
        <v/>
      </c>
      <c r="V33" s="15" t="n"/>
      <c r="W33" s="15" t="n"/>
    </row>
    <row r="34">
      <c r="A34" s="14">
        <f>IF(D34="","",PROJ&amp;"-"&amp;B34&amp;"-"&amp;C34&amp;"-"&amp;TEXT(D34,"0000"))</f>
        <v/>
      </c>
      <c r="B34" s="15" t="n"/>
      <c r="C34" s="15" t="n"/>
      <c r="D34" s="15" t="n"/>
      <c r="E34" s="16" t="n"/>
      <c r="F34" s="15" t="n"/>
      <c r="G34" s="15" t="n"/>
      <c r="H34" s="16" t="n"/>
      <c r="I34" s="15" t="n"/>
      <c r="J34" s="15" t="n"/>
      <c r="K34" s="15" t="n"/>
      <c r="L34" s="15" t="n"/>
      <c r="M34" s="15" t="n"/>
      <c r="N34" s="16" t="n"/>
      <c r="O34" s="16" t="n"/>
      <c r="P34" s="15" t="n"/>
      <c r="Q34" s="14">
        <f>IF(A34="","",SUMIFS('Register'!$K$6:$K$505,'Register'!$P$6:$P$505,"Approved",'Register'!$E$6:$E$505,"&lt;="&amp;E34))</f>
        <v/>
      </c>
      <c r="R34" s="17">
        <f>IF(OR(A34="",CONTRACT_SUM=""),"",Q34/CONTRACT_SUM)</f>
        <v/>
      </c>
      <c r="S34" s="18">
        <f>IF(H34="","",H34+TA_VO)</f>
        <v/>
      </c>
      <c r="T34" s="14">
        <f>IF(H34="","",IF(N34="",DATADATE,N34)-H34)</f>
        <v/>
      </c>
      <c r="U34" s="14">
        <f>IF(OR(S34="",N34&lt;&gt;""),"",IF(DATADATE&gt;S34,"OVERDUE",""))</f>
        <v/>
      </c>
      <c r="V34" s="15" t="n"/>
      <c r="W34" s="15" t="n"/>
    </row>
    <row r="35">
      <c r="A35" s="14">
        <f>IF(D35="","",PROJ&amp;"-"&amp;B35&amp;"-"&amp;C35&amp;"-"&amp;TEXT(D35,"0000"))</f>
        <v/>
      </c>
      <c r="B35" s="15" t="n"/>
      <c r="C35" s="15" t="n"/>
      <c r="D35" s="15" t="n"/>
      <c r="E35" s="16" t="n"/>
      <c r="F35" s="15" t="n"/>
      <c r="G35" s="15" t="n"/>
      <c r="H35" s="16" t="n"/>
      <c r="I35" s="15" t="n"/>
      <c r="J35" s="15" t="n"/>
      <c r="K35" s="15" t="n"/>
      <c r="L35" s="15" t="n"/>
      <c r="M35" s="15" t="n"/>
      <c r="N35" s="16" t="n"/>
      <c r="O35" s="16" t="n"/>
      <c r="P35" s="15" t="n"/>
      <c r="Q35" s="14">
        <f>IF(A35="","",SUMIFS('Register'!$K$6:$K$505,'Register'!$P$6:$P$505,"Approved",'Register'!$E$6:$E$505,"&lt;="&amp;E35))</f>
        <v/>
      </c>
      <c r="R35" s="17">
        <f>IF(OR(A35="",CONTRACT_SUM=""),"",Q35/CONTRACT_SUM)</f>
        <v/>
      </c>
      <c r="S35" s="18">
        <f>IF(H35="","",H35+TA_VO)</f>
        <v/>
      </c>
      <c r="T35" s="14">
        <f>IF(H35="","",IF(N35="",DATADATE,N35)-H35)</f>
        <v/>
      </c>
      <c r="U35" s="14">
        <f>IF(OR(S35="",N35&lt;&gt;""),"",IF(DATADATE&gt;S35,"OVERDUE",""))</f>
        <v/>
      </c>
      <c r="V35" s="15" t="n"/>
      <c r="W35" s="15" t="n"/>
    </row>
    <row r="36">
      <c r="A36" s="14">
        <f>IF(D36="","",PROJ&amp;"-"&amp;B36&amp;"-"&amp;C36&amp;"-"&amp;TEXT(D36,"0000"))</f>
        <v/>
      </c>
      <c r="B36" s="15" t="n"/>
      <c r="C36" s="15" t="n"/>
      <c r="D36" s="15" t="n"/>
      <c r="E36" s="16" t="n"/>
      <c r="F36" s="15" t="n"/>
      <c r="G36" s="15" t="n"/>
      <c r="H36" s="16" t="n"/>
      <c r="I36" s="15" t="n"/>
      <c r="J36" s="15" t="n"/>
      <c r="K36" s="15" t="n"/>
      <c r="L36" s="15" t="n"/>
      <c r="M36" s="15" t="n"/>
      <c r="N36" s="16" t="n"/>
      <c r="O36" s="16" t="n"/>
      <c r="P36" s="15" t="n"/>
      <c r="Q36" s="14">
        <f>IF(A36="","",SUMIFS('Register'!$K$6:$K$505,'Register'!$P$6:$P$505,"Approved",'Register'!$E$6:$E$505,"&lt;="&amp;E36))</f>
        <v/>
      </c>
      <c r="R36" s="17">
        <f>IF(OR(A36="",CONTRACT_SUM=""),"",Q36/CONTRACT_SUM)</f>
        <v/>
      </c>
      <c r="S36" s="18">
        <f>IF(H36="","",H36+TA_VO)</f>
        <v/>
      </c>
      <c r="T36" s="14">
        <f>IF(H36="","",IF(N36="",DATADATE,N36)-H36)</f>
        <v/>
      </c>
      <c r="U36" s="14">
        <f>IF(OR(S36="",N36&lt;&gt;""),"",IF(DATADATE&gt;S36,"OVERDUE",""))</f>
        <v/>
      </c>
      <c r="V36" s="15" t="n"/>
      <c r="W36" s="15" t="n"/>
    </row>
    <row r="37">
      <c r="A37" s="14">
        <f>IF(D37="","",PROJ&amp;"-"&amp;B37&amp;"-"&amp;C37&amp;"-"&amp;TEXT(D37,"0000"))</f>
        <v/>
      </c>
      <c r="B37" s="15" t="n"/>
      <c r="C37" s="15" t="n"/>
      <c r="D37" s="15" t="n"/>
      <c r="E37" s="16" t="n"/>
      <c r="F37" s="15" t="n"/>
      <c r="G37" s="15" t="n"/>
      <c r="H37" s="16" t="n"/>
      <c r="I37" s="15" t="n"/>
      <c r="J37" s="15" t="n"/>
      <c r="K37" s="15" t="n"/>
      <c r="L37" s="15" t="n"/>
      <c r="M37" s="15" t="n"/>
      <c r="N37" s="16" t="n"/>
      <c r="O37" s="16" t="n"/>
      <c r="P37" s="15" t="n"/>
      <c r="Q37" s="14">
        <f>IF(A37="","",SUMIFS('Register'!$K$6:$K$505,'Register'!$P$6:$P$505,"Approved",'Register'!$E$6:$E$505,"&lt;="&amp;E37))</f>
        <v/>
      </c>
      <c r="R37" s="17">
        <f>IF(OR(A37="",CONTRACT_SUM=""),"",Q37/CONTRACT_SUM)</f>
        <v/>
      </c>
      <c r="S37" s="18">
        <f>IF(H37="","",H37+TA_VO)</f>
        <v/>
      </c>
      <c r="T37" s="14">
        <f>IF(H37="","",IF(N37="",DATADATE,N37)-H37)</f>
        <v/>
      </c>
      <c r="U37" s="14">
        <f>IF(OR(S37="",N37&lt;&gt;""),"",IF(DATADATE&gt;S37,"OVERDUE",""))</f>
        <v/>
      </c>
      <c r="V37" s="15" t="n"/>
      <c r="W37" s="15" t="n"/>
    </row>
    <row r="38">
      <c r="A38" s="14">
        <f>IF(D38="","",PROJ&amp;"-"&amp;B38&amp;"-"&amp;C38&amp;"-"&amp;TEXT(D38,"0000"))</f>
        <v/>
      </c>
      <c r="B38" s="15" t="n"/>
      <c r="C38" s="15" t="n"/>
      <c r="D38" s="15" t="n"/>
      <c r="E38" s="16" t="n"/>
      <c r="F38" s="15" t="n"/>
      <c r="G38" s="15" t="n"/>
      <c r="H38" s="16" t="n"/>
      <c r="I38" s="15" t="n"/>
      <c r="J38" s="15" t="n"/>
      <c r="K38" s="15" t="n"/>
      <c r="L38" s="15" t="n"/>
      <c r="M38" s="15" t="n"/>
      <c r="N38" s="16" t="n"/>
      <c r="O38" s="16" t="n"/>
      <c r="P38" s="15" t="n"/>
      <c r="Q38" s="14">
        <f>IF(A38="","",SUMIFS('Register'!$K$6:$K$505,'Register'!$P$6:$P$505,"Approved",'Register'!$E$6:$E$505,"&lt;="&amp;E38))</f>
        <v/>
      </c>
      <c r="R38" s="17">
        <f>IF(OR(A38="",CONTRACT_SUM=""),"",Q38/CONTRACT_SUM)</f>
        <v/>
      </c>
      <c r="S38" s="18">
        <f>IF(H38="","",H38+TA_VO)</f>
        <v/>
      </c>
      <c r="T38" s="14">
        <f>IF(H38="","",IF(N38="",DATADATE,N38)-H38)</f>
        <v/>
      </c>
      <c r="U38" s="14">
        <f>IF(OR(S38="",N38&lt;&gt;""),"",IF(DATADATE&gt;S38,"OVERDUE",""))</f>
        <v/>
      </c>
      <c r="V38" s="15" t="n"/>
      <c r="W38" s="15" t="n"/>
    </row>
    <row r="39">
      <c r="A39" s="14">
        <f>IF(D39="","",PROJ&amp;"-"&amp;B39&amp;"-"&amp;C39&amp;"-"&amp;TEXT(D39,"0000"))</f>
        <v/>
      </c>
      <c r="B39" s="15" t="n"/>
      <c r="C39" s="15" t="n"/>
      <c r="D39" s="15" t="n"/>
      <c r="E39" s="16" t="n"/>
      <c r="F39" s="15" t="n"/>
      <c r="G39" s="15" t="n"/>
      <c r="H39" s="16" t="n"/>
      <c r="I39" s="15" t="n"/>
      <c r="J39" s="15" t="n"/>
      <c r="K39" s="15" t="n"/>
      <c r="L39" s="15" t="n"/>
      <c r="M39" s="15" t="n"/>
      <c r="N39" s="16" t="n"/>
      <c r="O39" s="16" t="n"/>
      <c r="P39" s="15" t="n"/>
      <c r="Q39" s="14">
        <f>IF(A39="","",SUMIFS('Register'!$K$6:$K$505,'Register'!$P$6:$P$505,"Approved",'Register'!$E$6:$E$505,"&lt;="&amp;E39))</f>
        <v/>
      </c>
      <c r="R39" s="17">
        <f>IF(OR(A39="",CONTRACT_SUM=""),"",Q39/CONTRACT_SUM)</f>
        <v/>
      </c>
      <c r="S39" s="18">
        <f>IF(H39="","",H39+TA_VO)</f>
        <v/>
      </c>
      <c r="T39" s="14">
        <f>IF(H39="","",IF(N39="",DATADATE,N39)-H39)</f>
        <v/>
      </c>
      <c r="U39" s="14">
        <f>IF(OR(S39="",N39&lt;&gt;""),"",IF(DATADATE&gt;S39,"OVERDUE",""))</f>
        <v/>
      </c>
      <c r="V39" s="15" t="n"/>
      <c r="W39" s="15" t="n"/>
    </row>
    <row r="40">
      <c r="A40" s="14">
        <f>IF(D40="","",PROJ&amp;"-"&amp;B40&amp;"-"&amp;C40&amp;"-"&amp;TEXT(D40,"0000"))</f>
        <v/>
      </c>
      <c r="B40" s="15" t="n"/>
      <c r="C40" s="15" t="n"/>
      <c r="D40" s="15" t="n"/>
      <c r="E40" s="16" t="n"/>
      <c r="F40" s="15" t="n"/>
      <c r="G40" s="15" t="n"/>
      <c r="H40" s="16" t="n"/>
      <c r="I40" s="15" t="n"/>
      <c r="J40" s="15" t="n"/>
      <c r="K40" s="15" t="n"/>
      <c r="L40" s="15" t="n"/>
      <c r="M40" s="15" t="n"/>
      <c r="N40" s="16" t="n"/>
      <c r="O40" s="16" t="n"/>
      <c r="P40" s="15" t="n"/>
      <c r="Q40" s="14">
        <f>IF(A40="","",SUMIFS('Register'!$K$6:$K$505,'Register'!$P$6:$P$505,"Approved",'Register'!$E$6:$E$505,"&lt;="&amp;E40))</f>
        <v/>
      </c>
      <c r="R40" s="17">
        <f>IF(OR(A40="",CONTRACT_SUM=""),"",Q40/CONTRACT_SUM)</f>
        <v/>
      </c>
      <c r="S40" s="18">
        <f>IF(H40="","",H40+TA_VO)</f>
        <v/>
      </c>
      <c r="T40" s="14">
        <f>IF(H40="","",IF(N40="",DATADATE,N40)-H40)</f>
        <v/>
      </c>
      <c r="U40" s="14">
        <f>IF(OR(S40="",N40&lt;&gt;""),"",IF(DATADATE&gt;S40,"OVERDUE",""))</f>
        <v/>
      </c>
      <c r="V40" s="15" t="n"/>
      <c r="W40" s="15" t="n"/>
    </row>
    <row r="41">
      <c r="A41" s="14">
        <f>IF(D41="","",PROJ&amp;"-"&amp;B41&amp;"-"&amp;C41&amp;"-"&amp;TEXT(D41,"0000"))</f>
        <v/>
      </c>
      <c r="B41" s="15" t="n"/>
      <c r="C41" s="15" t="n"/>
      <c r="D41" s="15" t="n"/>
      <c r="E41" s="16" t="n"/>
      <c r="F41" s="15" t="n"/>
      <c r="G41" s="15" t="n"/>
      <c r="H41" s="16" t="n"/>
      <c r="I41" s="15" t="n"/>
      <c r="J41" s="15" t="n"/>
      <c r="K41" s="15" t="n"/>
      <c r="L41" s="15" t="n"/>
      <c r="M41" s="15" t="n"/>
      <c r="N41" s="16" t="n"/>
      <c r="O41" s="16" t="n"/>
      <c r="P41" s="15" t="n"/>
      <c r="Q41" s="14">
        <f>IF(A41="","",SUMIFS('Register'!$K$6:$K$505,'Register'!$P$6:$P$505,"Approved",'Register'!$E$6:$E$505,"&lt;="&amp;E41))</f>
        <v/>
      </c>
      <c r="R41" s="17">
        <f>IF(OR(A41="",CONTRACT_SUM=""),"",Q41/CONTRACT_SUM)</f>
        <v/>
      </c>
      <c r="S41" s="18">
        <f>IF(H41="","",H41+TA_VO)</f>
        <v/>
      </c>
      <c r="T41" s="14">
        <f>IF(H41="","",IF(N41="",DATADATE,N41)-H41)</f>
        <v/>
      </c>
      <c r="U41" s="14">
        <f>IF(OR(S41="",N41&lt;&gt;""),"",IF(DATADATE&gt;S41,"OVERDUE",""))</f>
        <v/>
      </c>
      <c r="V41" s="15" t="n"/>
      <c r="W41" s="15" t="n"/>
    </row>
    <row r="42">
      <c r="A42" s="14">
        <f>IF(D42="","",PROJ&amp;"-"&amp;B42&amp;"-"&amp;C42&amp;"-"&amp;TEXT(D42,"0000"))</f>
        <v/>
      </c>
      <c r="B42" s="15" t="n"/>
      <c r="C42" s="15" t="n"/>
      <c r="D42" s="15" t="n"/>
      <c r="E42" s="16" t="n"/>
      <c r="F42" s="15" t="n"/>
      <c r="G42" s="15" t="n"/>
      <c r="H42" s="16" t="n"/>
      <c r="I42" s="15" t="n"/>
      <c r="J42" s="15" t="n"/>
      <c r="K42" s="15" t="n"/>
      <c r="L42" s="15" t="n"/>
      <c r="M42" s="15" t="n"/>
      <c r="N42" s="16" t="n"/>
      <c r="O42" s="16" t="n"/>
      <c r="P42" s="15" t="n"/>
      <c r="Q42" s="14">
        <f>IF(A42="","",SUMIFS('Register'!$K$6:$K$505,'Register'!$P$6:$P$505,"Approved",'Register'!$E$6:$E$505,"&lt;="&amp;E42))</f>
        <v/>
      </c>
      <c r="R42" s="17">
        <f>IF(OR(A42="",CONTRACT_SUM=""),"",Q42/CONTRACT_SUM)</f>
        <v/>
      </c>
      <c r="S42" s="18">
        <f>IF(H42="","",H42+TA_VO)</f>
        <v/>
      </c>
      <c r="T42" s="14">
        <f>IF(H42="","",IF(N42="",DATADATE,N42)-H42)</f>
        <v/>
      </c>
      <c r="U42" s="14">
        <f>IF(OR(S42="",N42&lt;&gt;""),"",IF(DATADATE&gt;S42,"OVERDUE",""))</f>
        <v/>
      </c>
      <c r="V42" s="15" t="n"/>
      <c r="W42" s="15" t="n"/>
    </row>
    <row r="43">
      <c r="A43" s="14">
        <f>IF(D43="","",PROJ&amp;"-"&amp;B43&amp;"-"&amp;C43&amp;"-"&amp;TEXT(D43,"0000"))</f>
        <v/>
      </c>
      <c r="B43" s="15" t="n"/>
      <c r="C43" s="15" t="n"/>
      <c r="D43" s="15" t="n"/>
      <c r="E43" s="16" t="n"/>
      <c r="F43" s="15" t="n"/>
      <c r="G43" s="15" t="n"/>
      <c r="H43" s="16" t="n"/>
      <c r="I43" s="15" t="n"/>
      <c r="J43" s="15" t="n"/>
      <c r="K43" s="15" t="n"/>
      <c r="L43" s="15" t="n"/>
      <c r="M43" s="15" t="n"/>
      <c r="N43" s="16" t="n"/>
      <c r="O43" s="16" t="n"/>
      <c r="P43" s="15" t="n"/>
      <c r="Q43" s="14">
        <f>IF(A43="","",SUMIFS('Register'!$K$6:$K$505,'Register'!$P$6:$P$505,"Approved",'Register'!$E$6:$E$505,"&lt;="&amp;E43))</f>
        <v/>
      </c>
      <c r="R43" s="17">
        <f>IF(OR(A43="",CONTRACT_SUM=""),"",Q43/CONTRACT_SUM)</f>
        <v/>
      </c>
      <c r="S43" s="18">
        <f>IF(H43="","",H43+TA_VO)</f>
        <v/>
      </c>
      <c r="T43" s="14">
        <f>IF(H43="","",IF(N43="",DATADATE,N43)-H43)</f>
        <v/>
      </c>
      <c r="U43" s="14">
        <f>IF(OR(S43="",N43&lt;&gt;""),"",IF(DATADATE&gt;S43,"OVERDUE",""))</f>
        <v/>
      </c>
      <c r="V43" s="15" t="n"/>
      <c r="W43" s="15" t="n"/>
    </row>
    <row r="44">
      <c r="A44" s="14">
        <f>IF(D44="","",PROJ&amp;"-"&amp;B44&amp;"-"&amp;C44&amp;"-"&amp;TEXT(D44,"0000"))</f>
        <v/>
      </c>
      <c r="B44" s="15" t="n"/>
      <c r="C44" s="15" t="n"/>
      <c r="D44" s="15" t="n"/>
      <c r="E44" s="16" t="n"/>
      <c r="F44" s="15" t="n"/>
      <c r="G44" s="15" t="n"/>
      <c r="H44" s="16" t="n"/>
      <c r="I44" s="15" t="n"/>
      <c r="J44" s="15" t="n"/>
      <c r="K44" s="15" t="n"/>
      <c r="L44" s="15" t="n"/>
      <c r="M44" s="15" t="n"/>
      <c r="N44" s="16" t="n"/>
      <c r="O44" s="16" t="n"/>
      <c r="P44" s="15" t="n"/>
      <c r="Q44" s="14">
        <f>IF(A44="","",SUMIFS('Register'!$K$6:$K$505,'Register'!$P$6:$P$505,"Approved",'Register'!$E$6:$E$505,"&lt;="&amp;E44))</f>
        <v/>
      </c>
      <c r="R44" s="17">
        <f>IF(OR(A44="",CONTRACT_SUM=""),"",Q44/CONTRACT_SUM)</f>
        <v/>
      </c>
      <c r="S44" s="18">
        <f>IF(H44="","",H44+TA_VO)</f>
        <v/>
      </c>
      <c r="T44" s="14">
        <f>IF(H44="","",IF(N44="",DATADATE,N44)-H44)</f>
        <v/>
      </c>
      <c r="U44" s="14">
        <f>IF(OR(S44="",N44&lt;&gt;""),"",IF(DATADATE&gt;S44,"OVERDUE",""))</f>
        <v/>
      </c>
      <c r="V44" s="15" t="n"/>
      <c r="W44" s="15" t="n"/>
    </row>
    <row r="45">
      <c r="A45" s="14">
        <f>IF(D45="","",PROJ&amp;"-"&amp;B45&amp;"-"&amp;C45&amp;"-"&amp;TEXT(D45,"0000"))</f>
        <v/>
      </c>
      <c r="B45" s="15" t="n"/>
      <c r="C45" s="15" t="n"/>
      <c r="D45" s="15" t="n"/>
      <c r="E45" s="16" t="n"/>
      <c r="F45" s="15" t="n"/>
      <c r="G45" s="15" t="n"/>
      <c r="H45" s="16" t="n"/>
      <c r="I45" s="15" t="n"/>
      <c r="J45" s="15" t="n"/>
      <c r="K45" s="15" t="n"/>
      <c r="L45" s="15" t="n"/>
      <c r="M45" s="15" t="n"/>
      <c r="N45" s="16" t="n"/>
      <c r="O45" s="16" t="n"/>
      <c r="P45" s="15" t="n"/>
      <c r="Q45" s="14">
        <f>IF(A45="","",SUMIFS('Register'!$K$6:$K$505,'Register'!$P$6:$P$505,"Approved",'Register'!$E$6:$E$505,"&lt;="&amp;E45))</f>
        <v/>
      </c>
      <c r="R45" s="17">
        <f>IF(OR(A45="",CONTRACT_SUM=""),"",Q45/CONTRACT_SUM)</f>
        <v/>
      </c>
      <c r="S45" s="18">
        <f>IF(H45="","",H45+TA_VO)</f>
        <v/>
      </c>
      <c r="T45" s="14">
        <f>IF(H45="","",IF(N45="",DATADATE,N45)-H45)</f>
        <v/>
      </c>
      <c r="U45" s="14">
        <f>IF(OR(S45="",N45&lt;&gt;""),"",IF(DATADATE&gt;S45,"OVERDUE",""))</f>
        <v/>
      </c>
      <c r="V45" s="15" t="n"/>
      <c r="W45" s="15" t="n"/>
    </row>
    <row r="46">
      <c r="A46" s="14">
        <f>IF(D46="","",PROJ&amp;"-"&amp;B46&amp;"-"&amp;C46&amp;"-"&amp;TEXT(D46,"0000"))</f>
        <v/>
      </c>
      <c r="B46" s="15" t="n"/>
      <c r="C46" s="15" t="n"/>
      <c r="D46" s="15" t="n"/>
      <c r="E46" s="16" t="n"/>
      <c r="F46" s="15" t="n"/>
      <c r="G46" s="15" t="n"/>
      <c r="H46" s="16" t="n"/>
      <c r="I46" s="15" t="n"/>
      <c r="J46" s="15" t="n"/>
      <c r="K46" s="15" t="n"/>
      <c r="L46" s="15" t="n"/>
      <c r="M46" s="15" t="n"/>
      <c r="N46" s="16" t="n"/>
      <c r="O46" s="16" t="n"/>
      <c r="P46" s="15" t="n"/>
      <c r="Q46" s="14">
        <f>IF(A46="","",SUMIFS('Register'!$K$6:$K$505,'Register'!$P$6:$P$505,"Approved",'Register'!$E$6:$E$505,"&lt;="&amp;E46))</f>
        <v/>
      </c>
      <c r="R46" s="17">
        <f>IF(OR(A46="",CONTRACT_SUM=""),"",Q46/CONTRACT_SUM)</f>
        <v/>
      </c>
      <c r="S46" s="18">
        <f>IF(H46="","",H46+TA_VO)</f>
        <v/>
      </c>
      <c r="T46" s="14">
        <f>IF(H46="","",IF(N46="",DATADATE,N46)-H46)</f>
        <v/>
      </c>
      <c r="U46" s="14">
        <f>IF(OR(S46="",N46&lt;&gt;""),"",IF(DATADATE&gt;S46,"OVERDUE",""))</f>
        <v/>
      </c>
      <c r="V46" s="15" t="n"/>
      <c r="W46" s="15" t="n"/>
    </row>
    <row r="47">
      <c r="A47" s="14">
        <f>IF(D47="","",PROJ&amp;"-"&amp;B47&amp;"-"&amp;C47&amp;"-"&amp;TEXT(D47,"0000"))</f>
        <v/>
      </c>
      <c r="B47" s="15" t="n"/>
      <c r="C47" s="15" t="n"/>
      <c r="D47" s="15" t="n"/>
      <c r="E47" s="16" t="n"/>
      <c r="F47" s="15" t="n"/>
      <c r="G47" s="15" t="n"/>
      <c r="H47" s="16" t="n"/>
      <c r="I47" s="15" t="n"/>
      <c r="J47" s="15" t="n"/>
      <c r="K47" s="15" t="n"/>
      <c r="L47" s="15" t="n"/>
      <c r="M47" s="15" t="n"/>
      <c r="N47" s="16" t="n"/>
      <c r="O47" s="16" t="n"/>
      <c r="P47" s="15" t="n"/>
      <c r="Q47" s="14">
        <f>IF(A47="","",SUMIFS('Register'!$K$6:$K$505,'Register'!$P$6:$P$505,"Approved",'Register'!$E$6:$E$505,"&lt;="&amp;E47))</f>
        <v/>
      </c>
      <c r="R47" s="17">
        <f>IF(OR(A47="",CONTRACT_SUM=""),"",Q47/CONTRACT_SUM)</f>
        <v/>
      </c>
      <c r="S47" s="18">
        <f>IF(H47="","",H47+TA_VO)</f>
        <v/>
      </c>
      <c r="T47" s="14">
        <f>IF(H47="","",IF(N47="",DATADATE,N47)-H47)</f>
        <v/>
      </c>
      <c r="U47" s="14">
        <f>IF(OR(S47="",N47&lt;&gt;""),"",IF(DATADATE&gt;S47,"OVERDUE",""))</f>
        <v/>
      </c>
      <c r="V47" s="15" t="n"/>
      <c r="W47" s="15" t="n"/>
    </row>
    <row r="48">
      <c r="A48" s="14">
        <f>IF(D48="","",PROJ&amp;"-"&amp;B48&amp;"-"&amp;C48&amp;"-"&amp;TEXT(D48,"0000"))</f>
        <v/>
      </c>
      <c r="B48" s="15" t="n"/>
      <c r="C48" s="15" t="n"/>
      <c r="D48" s="15" t="n"/>
      <c r="E48" s="16" t="n"/>
      <c r="F48" s="15" t="n"/>
      <c r="G48" s="15" t="n"/>
      <c r="H48" s="16" t="n"/>
      <c r="I48" s="15" t="n"/>
      <c r="J48" s="15" t="n"/>
      <c r="K48" s="15" t="n"/>
      <c r="L48" s="15" t="n"/>
      <c r="M48" s="15" t="n"/>
      <c r="N48" s="16" t="n"/>
      <c r="O48" s="16" t="n"/>
      <c r="P48" s="15" t="n"/>
      <c r="Q48" s="14">
        <f>IF(A48="","",SUMIFS('Register'!$K$6:$K$505,'Register'!$P$6:$P$505,"Approved",'Register'!$E$6:$E$505,"&lt;="&amp;E48))</f>
        <v/>
      </c>
      <c r="R48" s="17">
        <f>IF(OR(A48="",CONTRACT_SUM=""),"",Q48/CONTRACT_SUM)</f>
        <v/>
      </c>
      <c r="S48" s="18">
        <f>IF(H48="","",H48+TA_VO)</f>
        <v/>
      </c>
      <c r="T48" s="14">
        <f>IF(H48="","",IF(N48="",DATADATE,N48)-H48)</f>
        <v/>
      </c>
      <c r="U48" s="14">
        <f>IF(OR(S48="",N48&lt;&gt;""),"",IF(DATADATE&gt;S48,"OVERDUE",""))</f>
        <v/>
      </c>
      <c r="V48" s="15" t="n"/>
      <c r="W48" s="15" t="n"/>
    </row>
    <row r="49">
      <c r="A49" s="14">
        <f>IF(D49="","",PROJ&amp;"-"&amp;B49&amp;"-"&amp;C49&amp;"-"&amp;TEXT(D49,"0000"))</f>
        <v/>
      </c>
      <c r="B49" s="15" t="n"/>
      <c r="C49" s="15" t="n"/>
      <c r="D49" s="15" t="n"/>
      <c r="E49" s="16" t="n"/>
      <c r="F49" s="15" t="n"/>
      <c r="G49" s="15" t="n"/>
      <c r="H49" s="16" t="n"/>
      <c r="I49" s="15" t="n"/>
      <c r="J49" s="15" t="n"/>
      <c r="K49" s="15" t="n"/>
      <c r="L49" s="15" t="n"/>
      <c r="M49" s="15" t="n"/>
      <c r="N49" s="16" t="n"/>
      <c r="O49" s="16" t="n"/>
      <c r="P49" s="15" t="n"/>
      <c r="Q49" s="14">
        <f>IF(A49="","",SUMIFS('Register'!$K$6:$K$505,'Register'!$P$6:$P$505,"Approved",'Register'!$E$6:$E$505,"&lt;="&amp;E49))</f>
        <v/>
      </c>
      <c r="R49" s="17">
        <f>IF(OR(A49="",CONTRACT_SUM=""),"",Q49/CONTRACT_SUM)</f>
        <v/>
      </c>
      <c r="S49" s="18">
        <f>IF(H49="","",H49+TA_VO)</f>
        <v/>
      </c>
      <c r="T49" s="14">
        <f>IF(H49="","",IF(N49="",DATADATE,N49)-H49)</f>
        <v/>
      </c>
      <c r="U49" s="14">
        <f>IF(OR(S49="",N49&lt;&gt;""),"",IF(DATADATE&gt;S49,"OVERDUE",""))</f>
        <v/>
      </c>
      <c r="V49" s="15" t="n"/>
      <c r="W49" s="15" t="n"/>
    </row>
    <row r="50">
      <c r="A50" s="14">
        <f>IF(D50="","",PROJ&amp;"-"&amp;B50&amp;"-"&amp;C50&amp;"-"&amp;TEXT(D50,"0000"))</f>
        <v/>
      </c>
      <c r="B50" s="15" t="n"/>
      <c r="C50" s="15" t="n"/>
      <c r="D50" s="15" t="n"/>
      <c r="E50" s="16" t="n"/>
      <c r="F50" s="15" t="n"/>
      <c r="G50" s="15" t="n"/>
      <c r="H50" s="16" t="n"/>
      <c r="I50" s="15" t="n"/>
      <c r="J50" s="15" t="n"/>
      <c r="K50" s="15" t="n"/>
      <c r="L50" s="15" t="n"/>
      <c r="M50" s="15" t="n"/>
      <c r="N50" s="16" t="n"/>
      <c r="O50" s="16" t="n"/>
      <c r="P50" s="15" t="n"/>
      <c r="Q50" s="14">
        <f>IF(A50="","",SUMIFS('Register'!$K$6:$K$505,'Register'!$P$6:$P$505,"Approved",'Register'!$E$6:$E$505,"&lt;="&amp;E50))</f>
        <v/>
      </c>
      <c r="R50" s="17">
        <f>IF(OR(A50="",CONTRACT_SUM=""),"",Q50/CONTRACT_SUM)</f>
        <v/>
      </c>
      <c r="S50" s="18">
        <f>IF(H50="","",H50+TA_VO)</f>
        <v/>
      </c>
      <c r="T50" s="14">
        <f>IF(H50="","",IF(N50="",DATADATE,N50)-H50)</f>
        <v/>
      </c>
      <c r="U50" s="14">
        <f>IF(OR(S50="",N50&lt;&gt;""),"",IF(DATADATE&gt;S50,"OVERDUE",""))</f>
        <v/>
      </c>
      <c r="V50" s="15" t="n"/>
      <c r="W50" s="15" t="n"/>
    </row>
    <row r="51">
      <c r="A51" s="14">
        <f>IF(D51="","",PROJ&amp;"-"&amp;B51&amp;"-"&amp;C51&amp;"-"&amp;TEXT(D51,"0000"))</f>
        <v/>
      </c>
      <c r="B51" s="15" t="n"/>
      <c r="C51" s="15" t="n"/>
      <c r="D51" s="15" t="n"/>
      <c r="E51" s="16" t="n"/>
      <c r="F51" s="15" t="n"/>
      <c r="G51" s="15" t="n"/>
      <c r="H51" s="16" t="n"/>
      <c r="I51" s="15" t="n"/>
      <c r="J51" s="15" t="n"/>
      <c r="K51" s="15" t="n"/>
      <c r="L51" s="15" t="n"/>
      <c r="M51" s="15" t="n"/>
      <c r="N51" s="16" t="n"/>
      <c r="O51" s="16" t="n"/>
      <c r="P51" s="15" t="n"/>
      <c r="Q51" s="14">
        <f>IF(A51="","",SUMIFS('Register'!$K$6:$K$505,'Register'!$P$6:$P$505,"Approved",'Register'!$E$6:$E$505,"&lt;="&amp;E51))</f>
        <v/>
      </c>
      <c r="R51" s="17">
        <f>IF(OR(A51="",CONTRACT_SUM=""),"",Q51/CONTRACT_SUM)</f>
        <v/>
      </c>
      <c r="S51" s="18">
        <f>IF(H51="","",H51+TA_VO)</f>
        <v/>
      </c>
      <c r="T51" s="14">
        <f>IF(H51="","",IF(N51="",DATADATE,N51)-H51)</f>
        <v/>
      </c>
      <c r="U51" s="14">
        <f>IF(OR(S51="",N51&lt;&gt;""),"",IF(DATADATE&gt;S51,"OVERDUE",""))</f>
        <v/>
      </c>
      <c r="V51" s="15" t="n"/>
      <c r="W51" s="15" t="n"/>
    </row>
    <row r="52">
      <c r="A52" s="14">
        <f>IF(D52="","",PROJ&amp;"-"&amp;B52&amp;"-"&amp;C52&amp;"-"&amp;TEXT(D52,"0000"))</f>
        <v/>
      </c>
      <c r="B52" s="15" t="n"/>
      <c r="C52" s="15" t="n"/>
      <c r="D52" s="15" t="n"/>
      <c r="E52" s="16" t="n"/>
      <c r="F52" s="15" t="n"/>
      <c r="G52" s="15" t="n"/>
      <c r="H52" s="16" t="n"/>
      <c r="I52" s="15" t="n"/>
      <c r="J52" s="15" t="n"/>
      <c r="K52" s="15" t="n"/>
      <c r="L52" s="15" t="n"/>
      <c r="M52" s="15" t="n"/>
      <c r="N52" s="16" t="n"/>
      <c r="O52" s="16" t="n"/>
      <c r="P52" s="15" t="n"/>
      <c r="Q52" s="14">
        <f>IF(A52="","",SUMIFS('Register'!$K$6:$K$505,'Register'!$P$6:$P$505,"Approved",'Register'!$E$6:$E$505,"&lt;="&amp;E52))</f>
        <v/>
      </c>
      <c r="R52" s="17">
        <f>IF(OR(A52="",CONTRACT_SUM=""),"",Q52/CONTRACT_SUM)</f>
        <v/>
      </c>
      <c r="S52" s="18">
        <f>IF(H52="","",H52+TA_VO)</f>
        <v/>
      </c>
      <c r="T52" s="14">
        <f>IF(H52="","",IF(N52="",DATADATE,N52)-H52)</f>
        <v/>
      </c>
      <c r="U52" s="14">
        <f>IF(OR(S52="",N52&lt;&gt;""),"",IF(DATADATE&gt;S52,"OVERDUE",""))</f>
        <v/>
      </c>
      <c r="V52" s="15" t="n"/>
      <c r="W52" s="15" t="n"/>
    </row>
    <row r="53">
      <c r="A53" s="14">
        <f>IF(D53="","",PROJ&amp;"-"&amp;B53&amp;"-"&amp;C53&amp;"-"&amp;TEXT(D53,"0000"))</f>
        <v/>
      </c>
      <c r="B53" s="15" t="n"/>
      <c r="C53" s="15" t="n"/>
      <c r="D53" s="15" t="n"/>
      <c r="E53" s="16" t="n"/>
      <c r="F53" s="15" t="n"/>
      <c r="G53" s="15" t="n"/>
      <c r="H53" s="16" t="n"/>
      <c r="I53" s="15" t="n"/>
      <c r="J53" s="15" t="n"/>
      <c r="K53" s="15" t="n"/>
      <c r="L53" s="15" t="n"/>
      <c r="M53" s="15" t="n"/>
      <c r="N53" s="16" t="n"/>
      <c r="O53" s="16" t="n"/>
      <c r="P53" s="15" t="n"/>
      <c r="Q53" s="14">
        <f>IF(A53="","",SUMIFS('Register'!$K$6:$K$505,'Register'!$P$6:$P$505,"Approved",'Register'!$E$6:$E$505,"&lt;="&amp;E53))</f>
        <v/>
      </c>
      <c r="R53" s="17">
        <f>IF(OR(A53="",CONTRACT_SUM=""),"",Q53/CONTRACT_SUM)</f>
        <v/>
      </c>
      <c r="S53" s="18">
        <f>IF(H53="","",H53+TA_VO)</f>
        <v/>
      </c>
      <c r="T53" s="14">
        <f>IF(H53="","",IF(N53="",DATADATE,N53)-H53)</f>
        <v/>
      </c>
      <c r="U53" s="14">
        <f>IF(OR(S53="",N53&lt;&gt;""),"",IF(DATADATE&gt;S53,"OVERDUE",""))</f>
        <v/>
      </c>
      <c r="V53" s="15" t="n"/>
      <c r="W53" s="15" t="n"/>
    </row>
    <row r="54">
      <c r="A54" s="14">
        <f>IF(D54="","",PROJ&amp;"-"&amp;B54&amp;"-"&amp;C54&amp;"-"&amp;TEXT(D54,"0000"))</f>
        <v/>
      </c>
      <c r="B54" s="15" t="n"/>
      <c r="C54" s="15" t="n"/>
      <c r="D54" s="15" t="n"/>
      <c r="E54" s="16" t="n"/>
      <c r="F54" s="15" t="n"/>
      <c r="G54" s="15" t="n"/>
      <c r="H54" s="16" t="n"/>
      <c r="I54" s="15" t="n"/>
      <c r="J54" s="15" t="n"/>
      <c r="K54" s="15" t="n"/>
      <c r="L54" s="15" t="n"/>
      <c r="M54" s="15" t="n"/>
      <c r="N54" s="16" t="n"/>
      <c r="O54" s="16" t="n"/>
      <c r="P54" s="15" t="n"/>
      <c r="Q54" s="14">
        <f>IF(A54="","",SUMIFS('Register'!$K$6:$K$505,'Register'!$P$6:$P$505,"Approved",'Register'!$E$6:$E$505,"&lt;="&amp;E54))</f>
        <v/>
      </c>
      <c r="R54" s="17">
        <f>IF(OR(A54="",CONTRACT_SUM=""),"",Q54/CONTRACT_SUM)</f>
        <v/>
      </c>
      <c r="S54" s="18">
        <f>IF(H54="","",H54+TA_VO)</f>
        <v/>
      </c>
      <c r="T54" s="14">
        <f>IF(H54="","",IF(N54="",DATADATE,N54)-H54)</f>
        <v/>
      </c>
      <c r="U54" s="14">
        <f>IF(OR(S54="",N54&lt;&gt;""),"",IF(DATADATE&gt;S54,"OVERDUE",""))</f>
        <v/>
      </c>
      <c r="V54" s="15" t="n"/>
      <c r="W54" s="15" t="n"/>
    </row>
    <row r="55">
      <c r="A55" s="14">
        <f>IF(D55="","",PROJ&amp;"-"&amp;B55&amp;"-"&amp;C55&amp;"-"&amp;TEXT(D55,"0000"))</f>
        <v/>
      </c>
      <c r="B55" s="15" t="n"/>
      <c r="C55" s="15" t="n"/>
      <c r="D55" s="15" t="n"/>
      <c r="E55" s="16" t="n"/>
      <c r="F55" s="15" t="n"/>
      <c r="G55" s="15" t="n"/>
      <c r="H55" s="16" t="n"/>
      <c r="I55" s="15" t="n"/>
      <c r="J55" s="15" t="n"/>
      <c r="K55" s="15" t="n"/>
      <c r="L55" s="15" t="n"/>
      <c r="M55" s="15" t="n"/>
      <c r="N55" s="16" t="n"/>
      <c r="O55" s="16" t="n"/>
      <c r="P55" s="15" t="n"/>
      <c r="Q55" s="14">
        <f>IF(A55="","",SUMIFS('Register'!$K$6:$K$505,'Register'!$P$6:$P$505,"Approved",'Register'!$E$6:$E$505,"&lt;="&amp;E55))</f>
        <v/>
      </c>
      <c r="R55" s="17">
        <f>IF(OR(A55="",CONTRACT_SUM=""),"",Q55/CONTRACT_SUM)</f>
        <v/>
      </c>
      <c r="S55" s="18">
        <f>IF(H55="","",H55+TA_VO)</f>
        <v/>
      </c>
      <c r="T55" s="14">
        <f>IF(H55="","",IF(N55="",DATADATE,N55)-H55)</f>
        <v/>
      </c>
      <c r="U55" s="14">
        <f>IF(OR(S55="",N55&lt;&gt;""),"",IF(DATADATE&gt;S55,"OVERDUE",""))</f>
        <v/>
      </c>
      <c r="V55" s="15" t="n"/>
      <c r="W55" s="15" t="n"/>
    </row>
    <row r="56">
      <c r="A56" s="14">
        <f>IF(D56="","",PROJ&amp;"-"&amp;B56&amp;"-"&amp;C56&amp;"-"&amp;TEXT(D56,"0000"))</f>
        <v/>
      </c>
      <c r="B56" s="15" t="n"/>
      <c r="C56" s="15" t="n"/>
      <c r="D56" s="15" t="n"/>
      <c r="E56" s="16" t="n"/>
      <c r="F56" s="15" t="n"/>
      <c r="G56" s="15" t="n"/>
      <c r="H56" s="16" t="n"/>
      <c r="I56" s="15" t="n"/>
      <c r="J56" s="15" t="n"/>
      <c r="K56" s="15" t="n"/>
      <c r="L56" s="15" t="n"/>
      <c r="M56" s="15" t="n"/>
      <c r="N56" s="16" t="n"/>
      <c r="O56" s="16" t="n"/>
      <c r="P56" s="15" t="n"/>
      <c r="Q56" s="14">
        <f>IF(A56="","",SUMIFS('Register'!$K$6:$K$505,'Register'!$P$6:$P$505,"Approved",'Register'!$E$6:$E$505,"&lt;="&amp;E56))</f>
        <v/>
      </c>
      <c r="R56" s="17">
        <f>IF(OR(A56="",CONTRACT_SUM=""),"",Q56/CONTRACT_SUM)</f>
        <v/>
      </c>
      <c r="S56" s="18">
        <f>IF(H56="","",H56+TA_VO)</f>
        <v/>
      </c>
      <c r="T56" s="14">
        <f>IF(H56="","",IF(N56="",DATADATE,N56)-H56)</f>
        <v/>
      </c>
      <c r="U56" s="14">
        <f>IF(OR(S56="",N56&lt;&gt;""),"",IF(DATADATE&gt;S56,"OVERDUE",""))</f>
        <v/>
      </c>
      <c r="V56" s="15" t="n"/>
      <c r="W56" s="15" t="n"/>
    </row>
    <row r="57">
      <c r="A57" s="14">
        <f>IF(D57="","",PROJ&amp;"-"&amp;B57&amp;"-"&amp;C57&amp;"-"&amp;TEXT(D57,"0000"))</f>
        <v/>
      </c>
      <c r="B57" s="15" t="n"/>
      <c r="C57" s="15" t="n"/>
      <c r="D57" s="15" t="n"/>
      <c r="E57" s="16" t="n"/>
      <c r="F57" s="15" t="n"/>
      <c r="G57" s="15" t="n"/>
      <c r="H57" s="16" t="n"/>
      <c r="I57" s="15" t="n"/>
      <c r="J57" s="15" t="n"/>
      <c r="K57" s="15" t="n"/>
      <c r="L57" s="15" t="n"/>
      <c r="M57" s="15" t="n"/>
      <c r="N57" s="16" t="n"/>
      <c r="O57" s="16" t="n"/>
      <c r="P57" s="15" t="n"/>
      <c r="Q57" s="14">
        <f>IF(A57="","",SUMIFS('Register'!$K$6:$K$505,'Register'!$P$6:$P$505,"Approved",'Register'!$E$6:$E$505,"&lt;="&amp;E57))</f>
        <v/>
      </c>
      <c r="R57" s="17">
        <f>IF(OR(A57="",CONTRACT_SUM=""),"",Q57/CONTRACT_SUM)</f>
        <v/>
      </c>
      <c r="S57" s="18">
        <f>IF(H57="","",H57+TA_VO)</f>
        <v/>
      </c>
      <c r="T57" s="14">
        <f>IF(H57="","",IF(N57="",DATADATE,N57)-H57)</f>
        <v/>
      </c>
      <c r="U57" s="14">
        <f>IF(OR(S57="",N57&lt;&gt;""),"",IF(DATADATE&gt;S57,"OVERDUE",""))</f>
        <v/>
      </c>
      <c r="V57" s="15" t="n"/>
      <c r="W57" s="15" t="n"/>
    </row>
    <row r="58">
      <c r="A58" s="14">
        <f>IF(D58="","",PROJ&amp;"-"&amp;B58&amp;"-"&amp;C58&amp;"-"&amp;TEXT(D58,"0000"))</f>
        <v/>
      </c>
      <c r="B58" s="15" t="n"/>
      <c r="C58" s="15" t="n"/>
      <c r="D58" s="15" t="n"/>
      <c r="E58" s="16" t="n"/>
      <c r="F58" s="15" t="n"/>
      <c r="G58" s="15" t="n"/>
      <c r="H58" s="16" t="n"/>
      <c r="I58" s="15" t="n"/>
      <c r="J58" s="15" t="n"/>
      <c r="K58" s="15" t="n"/>
      <c r="L58" s="15" t="n"/>
      <c r="M58" s="15" t="n"/>
      <c r="N58" s="16" t="n"/>
      <c r="O58" s="16" t="n"/>
      <c r="P58" s="15" t="n"/>
      <c r="Q58" s="14">
        <f>IF(A58="","",SUMIFS('Register'!$K$6:$K$505,'Register'!$P$6:$P$505,"Approved",'Register'!$E$6:$E$505,"&lt;="&amp;E58))</f>
        <v/>
      </c>
      <c r="R58" s="17">
        <f>IF(OR(A58="",CONTRACT_SUM=""),"",Q58/CONTRACT_SUM)</f>
        <v/>
      </c>
      <c r="S58" s="18">
        <f>IF(H58="","",H58+TA_VO)</f>
        <v/>
      </c>
      <c r="T58" s="14">
        <f>IF(H58="","",IF(N58="",DATADATE,N58)-H58)</f>
        <v/>
      </c>
      <c r="U58" s="14">
        <f>IF(OR(S58="",N58&lt;&gt;""),"",IF(DATADATE&gt;S58,"OVERDUE",""))</f>
        <v/>
      </c>
      <c r="V58" s="15" t="n"/>
      <c r="W58" s="15" t="n"/>
    </row>
    <row r="59">
      <c r="A59" s="14">
        <f>IF(D59="","",PROJ&amp;"-"&amp;B59&amp;"-"&amp;C59&amp;"-"&amp;TEXT(D59,"0000"))</f>
        <v/>
      </c>
      <c r="B59" s="15" t="n"/>
      <c r="C59" s="15" t="n"/>
      <c r="D59" s="15" t="n"/>
      <c r="E59" s="16" t="n"/>
      <c r="F59" s="15" t="n"/>
      <c r="G59" s="15" t="n"/>
      <c r="H59" s="16" t="n"/>
      <c r="I59" s="15" t="n"/>
      <c r="J59" s="15" t="n"/>
      <c r="K59" s="15" t="n"/>
      <c r="L59" s="15" t="n"/>
      <c r="M59" s="15" t="n"/>
      <c r="N59" s="16" t="n"/>
      <c r="O59" s="16" t="n"/>
      <c r="P59" s="15" t="n"/>
      <c r="Q59" s="14">
        <f>IF(A59="","",SUMIFS('Register'!$K$6:$K$505,'Register'!$P$6:$P$505,"Approved",'Register'!$E$6:$E$505,"&lt;="&amp;E59))</f>
        <v/>
      </c>
      <c r="R59" s="17">
        <f>IF(OR(A59="",CONTRACT_SUM=""),"",Q59/CONTRACT_SUM)</f>
        <v/>
      </c>
      <c r="S59" s="18">
        <f>IF(H59="","",H59+TA_VO)</f>
        <v/>
      </c>
      <c r="T59" s="14">
        <f>IF(H59="","",IF(N59="",DATADATE,N59)-H59)</f>
        <v/>
      </c>
      <c r="U59" s="14">
        <f>IF(OR(S59="",N59&lt;&gt;""),"",IF(DATADATE&gt;S59,"OVERDUE",""))</f>
        <v/>
      </c>
      <c r="V59" s="15" t="n"/>
      <c r="W59" s="15" t="n"/>
    </row>
    <row r="60">
      <c r="A60" s="14">
        <f>IF(D60="","",PROJ&amp;"-"&amp;B60&amp;"-"&amp;C60&amp;"-"&amp;TEXT(D60,"0000"))</f>
        <v/>
      </c>
      <c r="B60" s="15" t="n"/>
      <c r="C60" s="15" t="n"/>
      <c r="D60" s="15" t="n"/>
      <c r="E60" s="16" t="n"/>
      <c r="F60" s="15" t="n"/>
      <c r="G60" s="15" t="n"/>
      <c r="H60" s="16" t="n"/>
      <c r="I60" s="15" t="n"/>
      <c r="J60" s="15" t="n"/>
      <c r="K60" s="15" t="n"/>
      <c r="L60" s="15" t="n"/>
      <c r="M60" s="15" t="n"/>
      <c r="N60" s="16" t="n"/>
      <c r="O60" s="16" t="n"/>
      <c r="P60" s="15" t="n"/>
      <c r="Q60" s="14">
        <f>IF(A60="","",SUMIFS('Register'!$K$6:$K$505,'Register'!$P$6:$P$505,"Approved",'Register'!$E$6:$E$505,"&lt;="&amp;E60))</f>
        <v/>
      </c>
      <c r="R60" s="17">
        <f>IF(OR(A60="",CONTRACT_SUM=""),"",Q60/CONTRACT_SUM)</f>
        <v/>
      </c>
      <c r="S60" s="18">
        <f>IF(H60="","",H60+TA_VO)</f>
        <v/>
      </c>
      <c r="T60" s="14">
        <f>IF(H60="","",IF(N60="",DATADATE,N60)-H60)</f>
        <v/>
      </c>
      <c r="U60" s="14">
        <f>IF(OR(S60="",N60&lt;&gt;""),"",IF(DATADATE&gt;S60,"OVERDUE",""))</f>
        <v/>
      </c>
      <c r="V60" s="15" t="n"/>
      <c r="W60" s="15" t="n"/>
    </row>
    <row r="61">
      <c r="A61" s="14">
        <f>IF(D61="","",PROJ&amp;"-"&amp;B61&amp;"-"&amp;C61&amp;"-"&amp;TEXT(D61,"0000"))</f>
        <v/>
      </c>
      <c r="B61" s="15" t="n"/>
      <c r="C61" s="15" t="n"/>
      <c r="D61" s="15" t="n"/>
      <c r="E61" s="16" t="n"/>
      <c r="F61" s="15" t="n"/>
      <c r="G61" s="15" t="n"/>
      <c r="H61" s="16" t="n"/>
      <c r="I61" s="15" t="n"/>
      <c r="J61" s="15" t="n"/>
      <c r="K61" s="15" t="n"/>
      <c r="L61" s="15" t="n"/>
      <c r="M61" s="15" t="n"/>
      <c r="N61" s="16" t="n"/>
      <c r="O61" s="16" t="n"/>
      <c r="P61" s="15" t="n"/>
      <c r="Q61" s="14">
        <f>IF(A61="","",SUMIFS('Register'!$K$6:$K$505,'Register'!$P$6:$P$505,"Approved",'Register'!$E$6:$E$505,"&lt;="&amp;E61))</f>
        <v/>
      </c>
      <c r="R61" s="17">
        <f>IF(OR(A61="",CONTRACT_SUM=""),"",Q61/CONTRACT_SUM)</f>
        <v/>
      </c>
      <c r="S61" s="18">
        <f>IF(H61="","",H61+TA_VO)</f>
        <v/>
      </c>
      <c r="T61" s="14">
        <f>IF(H61="","",IF(N61="",DATADATE,N61)-H61)</f>
        <v/>
      </c>
      <c r="U61" s="14">
        <f>IF(OR(S61="",N61&lt;&gt;""),"",IF(DATADATE&gt;S61,"OVERDUE",""))</f>
        <v/>
      </c>
      <c r="V61" s="15" t="n"/>
      <c r="W61" s="15" t="n"/>
    </row>
    <row r="62">
      <c r="A62" s="14">
        <f>IF(D62="","",PROJ&amp;"-"&amp;B62&amp;"-"&amp;C62&amp;"-"&amp;TEXT(D62,"0000"))</f>
        <v/>
      </c>
      <c r="B62" s="15" t="n"/>
      <c r="C62" s="15" t="n"/>
      <c r="D62" s="15" t="n"/>
      <c r="E62" s="16" t="n"/>
      <c r="F62" s="15" t="n"/>
      <c r="G62" s="15" t="n"/>
      <c r="H62" s="16" t="n"/>
      <c r="I62" s="15" t="n"/>
      <c r="J62" s="15" t="n"/>
      <c r="K62" s="15" t="n"/>
      <c r="L62" s="15" t="n"/>
      <c r="M62" s="15" t="n"/>
      <c r="N62" s="16" t="n"/>
      <c r="O62" s="16" t="n"/>
      <c r="P62" s="15" t="n"/>
      <c r="Q62" s="14">
        <f>IF(A62="","",SUMIFS('Register'!$K$6:$K$505,'Register'!$P$6:$P$505,"Approved",'Register'!$E$6:$E$505,"&lt;="&amp;E62))</f>
        <v/>
      </c>
      <c r="R62" s="17">
        <f>IF(OR(A62="",CONTRACT_SUM=""),"",Q62/CONTRACT_SUM)</f>
        <v/>
      </c>
      <c r="S62" s="18">
        <f>IF(H62="","",H62+TA_VO)</f>
        <v/>
      </c>
      <c r="T62" s="14">
        <f>IF(H62="","",IF(N62="",DATADATE,N62)-H62)</f>
        <v/>
      </c>
      <c r="U62" s="14">
        <f>IF(OR(S62="",N62&lt;&gt;""),"",IF(DATADATE&gt;S62,"OVERDUE",""))</f>
        <v/>
      </c>
      <c r="V62" s="15" t="n"/>
      <c r="W62" s="15" t="n"/>
    </row>
    <row r="63">
      <c r="A63" s="14">
        <f>IF(D63="","",PROJ&amp;"-"&amp;B63&amp;"-"&amp;C63&amp;"-"&amp;TEXT(D63,"0000"))</f>
        <v/>
      </c>
      <c r="B63" s="15" t="n"/>
      <c r="C63" s="15" t="n"/>
      <c r="D63" s="15" t="n"/>
      <c r="E63" s="16" t="n"/>
      <c r="F63" s="15" t="n"/>
      <c r="G63" s="15" t="n"/>
      <c r="H63" s="16" t="n"/>
      <c r="I63" s="15" t="n"/>
      <c r="J63" s="15" t="n"/>
      <c r="K63" s="15" t="n"/>
      <c r="L63" s="15" t="n"/>
      <c r="M63" s="15" t="n"/>
      <c r="N63" s="16" t="n"/>
      <c r="O63" s="16" t="n"/>
      <c r="P63" s="15" t="n"/>
      <c r="Q63" s="14">
        <f>IF(A63="","",SUMIFS('Register'!$K$6:$K$505,'Register'!$P$6:$P$505,"Approved",'Register'!$E$6:$E$505,"&lt;="&amp;E63))</f>
        <v/>
      </c>
      <c r="R63" s="17">
        <f>IF(OR(A63="",CONTRACT_SUM=""),"",Q63/CONTRACT_SUM)</f>
        <v/>
      </c>
      <c r="S63" s="18">
        <f>IF(H63="","",H63+TA_VO)</f>
        <v/>
      </c>
      <c r="T63" s="14">
        <f>IF(H63="","",IF(N63="",DATADATE,N63)-H63)</f>
        <v/>
      </c>
      <c r="U63" s="14">
        <f>IF(OR(S63="",N63&lt;&gt;""),"",IF(DATADATE&gt;S63,"OVERDUE",""))</f>
        <v/>
      </c>
      <c r="V63" s="15" t="n"/>
      <c r="W63" s="15" t="n"/>
    </row>
    <row r="64">
      <c r="A64" s="14">
        <f>IF(D64="","",PROJ&amp;"-"&amp;B64&amp;"-"&amp;C64&amp;"-"&amp;TEXT(D64,"0000"))</f>
        <v/>
      </c>
      <c r="B64" s="15" t="n"/>
      <c r="C64" s="15" t="n"/>
      <c r="D64" s="15" t="n"/>
      <c r="E64" s="16" t="n"/>
      <c r="F64" s="15" t="n"/>
      <c r="G64" s="15" t="n"/>
      <c r="H64" s="16" t="n"/>
      <c r="I64" s="15" t="n"/>
      <c r="J64" s="15" t="n"/>
      <c r="K64" s="15" t="n"/>
      <c r="L64" s="15" t="n"/>
      <c r="M64" s="15" t="n"/>
      <c r="N64" s="16" t="n"/>
      <c r="O64" s="16" t="n"/>
      <c r="P64" s="15" t="n"/>
      <c r="Q64" s="14">
        <f>IF(A64="","",SUMIFS('Register'!$K$6:$K$505,'Register'!$P$6:$P$505,"Approved",'Register'!$E$6:$E$505,"&lt;="&amp;E64))</f>
        <v/>
      </c>
      <c r="R64" s="17">
        <f>IF(OR(A64="",CONTRACT_SUM=""),"",Q64/CONTRACT_SUM)</f>
        <v/>
      </c>
      <c r="S64" s="18">
        <f>IF(H64="","",H64+TA_VO)</f>
        <v/>
      </c>
      <c r="T64" s="14">
        <f>IF(H64="","",IF(N64="",DATADATE,N64)-H64)</f>
        <v/>
      </c>
      <c r="U64" s="14">
        <f>IF(OR(S64="",N64&lt;&gt;""),"",IF(DATADATE&gt;S64,"OVERDUE",""))</f>
        <v/>
      </c>
      <c r="V64" s="15" t="n"/>
      <c r="W64" s="15" t="n"/>
    </row>
    <row r="65">
      <c r="A65" s="14">
        <f>IF(D65="","",PROJ&amp;"-"&amp;B65&amp;"-"&amp;C65&amp;"-"&amp;TEXT(D65,"0000"))</f>
        <v/>
      </c>
      <c r="B65" s="15" t="n"/>
      <c r="C65" s="15" t="n"/>
      <c r="D65" s="15" t="n"/>
      <c r="E65" s="16" t="n"/>
      <c r="F65" s="15" t="n"/>
      <c r="G65" s="15" t="n"/>
      <c r="H65" s="16" t="n"/>
      <c r="I65" s="15" t="n"/>
      <c r="J65" s="15" t="n"/>
      <c r="K65" s="15" t="n"/>
      <c r="L65" s="15" t="n"/>
      <c r="M65" s="15" t="n"/>
      <c r="N65" s="16" t="n"/>
      <c r="O65" s="16" t="n"/>
      <c r="P65" s="15" t="n"/>
      <c r="Q65" s="14">
        <f>IF(A65="","",SUMIFS('Register'!$K$6:$K$505,'Register'!$P$6:$P$505,"Approved",'Register'!$E$6:$E$505,"&lt;="&amp;E65))</f>
        <v/>
      </c>
      <c r="R65" s="17">
        <f>IF(OR(A65="",CONTRACT_SUM=""),"",Q65/CONTRACT_SUM)</f>
        <v/>
      </c>
      <c r="S65" s="18">
        <f>IF(H65="","",H65+TA_VO)</f>
        <v/>
      </c>
      <c r="T65" s="14">
        <f>IF(H65="","",IF(N65="",DATADATE,N65)-H65)</f>
        <v/>
      </c>
      <c r="U65" s="14">
        <f>IF(OR(S65="",N65&lt;&gt;""),"",IF(DATADATE&gt;S65,"OVERDUE",""))</f>
        <v/>
      </c>
      <c r="V65" s="15" t="n"/>
      <c r="W65" s="15" t="n"/>
    </row>
    <row r="66">
      <c r="A66" s="14">
        <f>IF(D66="","",PROJ&amp;"-"&amp;B66&amp;"-"&amp;C66&amp;"-"&amp;TEXT(D66,"0000"))</f>
        <v/>
      </c>
      <c r="B66" s="15" t="n"/>
      <c r="C66" s="15" t="n"/>
      <c r="D66" s="15" t="n"/>
      <c r="E66" s="16" t="n"/>
      <c r="F66" s="15" t="n"/>
      <c r="G66" s="15" t="n"/>
      <c r="H66" s="16" t="n"/>
      <c r="I66" s="15" t="n"/>
      <c r="J66" s="15" t="n"/>
      <c r="K66" s="15" t="n"/>
      <c r="L66" s="15" t="n"/>
      <c r="M66" s="15" t="n"/>
      <c r="N66" s="16" t="n"/>
      <c r="O66" s="16" t="n"/>
      <c r="P66" s="15" t="n"/>
      <c r="Q66" s="14">
        <f>IF(A66="","",SUMIFS('Register'!$K$6:$K$505,'Register'!$P$6:$P$505,"Approved",'Register'!$E$6:$E$505,"&lt;="&amp;E66))</f>
        <v/>
      </c>
      <c r="R66" s="17">
        <f>IF(OR(A66="",CONTRACT_SUM=""),"",Q66/CONTRACT_SUM)</f>
        <v/>
      </c>
      <c r="S66" s="18">
        <f>IF(H66="","",H66+TA_VO)</f>
        <v/>
      </c>
      <c r="T66" s="14">
        <f>IF(H66="","",IF(N66="",DATADATE,N66)-H66)</f>
        <v/>
      </c>
      <c r="U66" s="14">
        <f>IF(OR(S66="",N66&lt;&gt;""),"",IF(DATADATE&gt;S66,"OVERDUE",""))</f>
        <v/>
      </c>
      <c r="V66" s="15" t="n"/>
      <c r="W66" s="15" t="n"/>
    </row>
    <row r="67">
      <c r="A67" s="14">
        <f>IF(D67="","",PROJ&amp;"-"&amp;B67&amp;"-"&amp;C67&amp;"-"&amp;TEXT(D67,"0000"))</f>
        <v/>
      </c>
      <c r="B67" s="15" t="n"/>
      <c r="C67" s="15" t="n"/>
      <c r="D67" s="15" t="n"/>
      <c r="E67" s="16" t="n"/>
      <c r="F67" s="15" t="n"/>
      <c r="G67" s="15" t="n"/>
      <c r="H67" s="16" t="n"/>
      <c r="I67" s="15" t="n"/>
      <c r="J67" s="15" t="n"/>
      <c r="K67" s="15" t="n"/>
      <c r="L67" s="15" t="n"/>
      <c r="M67" s="15" t="n"/>
      <c r="N67" s="16" t="n"/>
      <c r="O67" s="16" t="n"/>
      <c r="P67" s="15" t="n"/>
      <c r="Q67" s="14">
        <f>IF(A67="","",SUMIFS('Register'!$K$6:$K$505,'Register'!$P$6:$P$505,"Approved",'Register'!$E$6:$E$505,"&lt;="&amp;E67))</f>
        <v/>
      </c>
      <c r="R67" s="17">
        <f>IF(OR(A67="",CONTRACT_SUM=""),"",Q67/CONTRACT_SUM)</f>
        <v/>
      </c>
      <c r="S67" s="18">
        <f>IF(H67="","",H67+TA_VO)</f>
        <v/>
      </c>
      <c r="T67" s="14">
        <f>IF(H67="","",IF(N67="",DATADATE,N67)-H67)</f>
        <v/>
      </c>
      <c r="U67" s="14">
        <f>IF(OR(S67="",N67&lt;&gt;""),"",IF(DATADATE&gt;S67,"OVERDUE",""))</f>
        <v/>
      </c>
      <c r="V67" s="15" t="n"/>
      <c r="W67" s="15" t="n"/>
    </row>
    <row r="68">
      <c r="A68" s="14">
        <f>IF(D68="","",PROJ&amp;"-"&amp;B68&amp;"-"&amp;C68&amp;"-"&amp;TEXT(D68,"0000"))</f>
        <v/>
      </c>
      <c r="B68" s="15" t="n"/>
      <c r="C68" s="15" t="n"/>
      <c r="D68" s="15" t="n"/>
      <c r="E68" s="16" t="n"/>
      <c r="F68" s="15" t="n"/>
      <c r="G68" s="15" t="n"/>
      <c r="H68" s="16" t="n"/>
      <c r="I68" s="15" t="n"/>
      <c r="J68" s="15" t="n"/>
      <c r="K68" s="15" t="n"/>
      <c r="L68" s="15" t="n"/>
      <c r="M68" s="15" t="n"/>
      <c r="N68" s="16" t="n"/>
      <c r="O68" s="16" t="n"/>
      <c r="P68" s="15" t="n"/>
      <c r="Q68" s="14">
        <f>IF(A68="","",SUMIFS('Register'!$K$6:$K$505,'Register'!$P$6:$P$505,"Approved",'Register'!$E$6:$E$505,"&lt;="&amp;E68))</f>
        <v/>
      </c>
      <c r="R68" s="17">
        <f>IF(OR(A68="",CONTRACT_SUM=""),"",Q68/CONTRACT_SUM)</f>
        <v/>
      </c>
      <c r="S68" s="18">
        <f>IF(H68="","",H68+TA_VO)</f>
        <v/>
      </c>
      <c r="T68" s="14">
        <f>IF(H68="","",IF(N68="",DATADATE,N68)-H68)</f>
        <v/>
      </c>
      <c r="U68" s="14">
        <f>IF(OR(S68="",N68&lt;&gt;""),"",IF(DATADATE&gt;S68,"OVERDUE",""))</f>
        <v/>
      </c>
      <c r="V68" s="15" t="n"/>
      <c r="W68" s="15" t="n"/>
    </row>
    <row r="69">
      <c r="A69" s="14">
        <f>IF(D69="","",PROJ&amp;"-"&amp;B69&amp;"-"&amp;C69&amp;"-"&amp;TEXT(D69,"0000"))</f>
        <v/>
      </c>
      <c r="B69" s="15" t="n"/>
      <c r="C69" s="15" t="n"/>
      <c r="D69" s="15" t="n"/>
      <c r="E69" s="16" t="n"/>
      <c r="F69" s="15" t="n"/>
      <c r="G69" s="15" t="n"/>
      <c r="H69" s="16" t="n"/>
      <c r="I69" s="15" t="n"/>
      <c r="J69" s="15" t="n"/>
      <c r="K69" s="15" t="n"/>
      <c r="L69" s="15" t="n"/>
      <c r="M69" s="15" t="n"/>
      <c r="N69" s="16" t="n"/>
      <c r="O69" s="16" t="n"/>
      <c r="P69" s="15" t="n"/>
      <c r="Q69" s="14">
        <f>IF(A69="","",SUMIFS('Register'!$K$6:$K$505,'Register'!$P$6:$P$505,"Approved",'Register'!$E$6:$E$505,"&lt;="&amp;E69))</f>
        <v/>
      </c>
      <c r="R69" s="17">
        <f>IF(OR(A69="",CONTRACT_SUM=""),"",Q69/CONTRACT_SUM)</f>
        <v/>
      </c>
      <c r="S69" s="18">
        <f>IF(H69="","",H69+TA_VO)</f>
        <v/>
      </c>
      <c r="T69" s="14">
        <f>IF(H69="","",IF(N69="",DATADATE,N69)-H69)</f>
        <v/>
      </c>
      <c r="U69" s="14">
        <f>IF(OR(S69="",N69&lt;&gt;""),"",IF(DATADATE&gt;S69,"OVERDUE",""))</f>
        <v/>
      </c>
      <c r="V69" s="15" t="n"/>
      <c r="W69" s="15" t="n"/>
    </row>
    <row r="70">
      <c r="A70" s="14">
        <f>IF(D70="","",PROJ&amp;"-"&amp;B70&amp;"-"&amp;C70&amp;"-"&amp;TEXT(D70,"0000"))</f>
        <v/>
      </c>
      <c r="B70" s="15" t="n"/>
      <c r="C70" s="15" t="n"/>
      <c r="D70" s="15" t="n"/>
      <c r="E70" s="16" t="n"/>
      <c r="F70" s="15" t="n"/>
      <c r="G70" s="15" t="n"/>
      <c r="H70" s="16" t="n"/>
      <c r="I70" s="15" t="n"/>
      <c r="J70" s="15" t="n"/>
      <c r="K70" s="15" t="n"/>
      <c r="L70" s="15" t="n"/>
      <c r="M70" s="15" t="n"/>
      <c r="N70" s="16" t="n"/>
      <c r="O70" s="16" t="n"/>
      <c r="P70" s="15" t="n"/>
      <c r="Q70" s="14">
        <f>IF(A70="","",SUMIFS('Register'!$K$6:$K$505,'Register'!$P$6:$P$505,"Approved",'Register'!$E$6:$E$505,"&lt;="&amp;E70))</f>
        <v/>
      </c>
      <c r="R70" s="17">
        <f>IF(OR(A70="",CONTRACT_SUM=""),"",Q70/CONTRACT_SUM)</f>
        <v/>
      </c>
      <c r="S70" s="18">
        <f>IF(H70="","",H70+TA_VO)</f>
        <v/>
      </c>
      <c r="T70" s="14">
        <f>IF(H70="","",IF(N70="",DATADATE,N70)-H70)</f>
        <v/>
      </c>
      <c r="U70" s="14">
        <f>IF(OR(S70="",N70&lt;&gt;""),"",IF(DATADATE&gt;S70,"OVERDUE",""))</f>
        <v/>
      </c>
      <c r="V70" s="15" t="n"/>
      <c r="W70" s="15" t="n"/>
    </row>
    <row r="71">
      <c r="A71" s="14">
        <f>IF(D71="","",PROJ&amp;"-"&amp;B71&amp;"-"&amp;C71&amp;"-"&amp;TEXT(D71,"0000"))</f>
        <v/>
      </c>
      <c r="B71" s="15" t="n"/>
      <c r="C71" s="15" t="n"/>
      <c r="D71" s="15" t="n"/>
      <c r="E71" s="16" t="n"/>
      <c r="F71" s="15" t="n"/>
      <c r="G71" s="15" t="n"/>
      <c r="H71" s="16" t="n"/>
      <c r="I71" s="15" t="n"/>
      <c r="J71" s="15" t="n"/>
      <c r="K71" s="15" t="n"/>
      <c r="L71" s="15" t="n"/>
      <c r="M71" s="15" t="n"/>
      <c r="N71" s="16" t="n"/>
      <c r="O71" s="16" t="n"/>
      <c r="P71" s="15" t="n"/>
      <c r="Q71" s="14">
        <f>IF(A71="","",SUMIFS('Register'!$K$6:$K$505,'Register'!$P$6:$P$505,"Approved",'Register'!$E$6:$E$505,"&lt;="&amp;E71))</f>
        <v/>
      </c>
      <c r="R71" s="17">
        <f>IF(OR(A71="",CONTRACT_SUM=""),"",Q71/CONTRACT_SUM)</f>
        <v/>
      </c>
      <c r="S71" s="18">
        <f>IF(H71="","",H71+TA_VO)</f>
        <v/>
      </c>
      <c r="T71" s="14">
        <f>IF(H71="","",IF(N71="",DATADATE,N71)-H71)</f>
        <v/>
      </c>
      <c r="U71" s="14">
        <f>IF(OR(S71="",N71&lt;&gt;""),"",IF(DATADATE&gt;S71,"OVERDUE",""))</f>
        <v/>
      </c>
      <c r="V71" s="15" t="n"/>
      <c r="W71" s="15" t="n"/>
    </row>
    <row r="72">
      <c r="A72" s="14">
        <f>IF(D72="","",PROJ&amp;"-"&amp;B72&amp;"-"&amp;C72&amp;"-"&amp;TEXT(D72,"0000"))</f>
        <v/>
      </c>
      <c r="B72" s="15" t="n"/>
      <c r="C72" s="15" t="n"/>
      <c r="D72" s="15" t="n"/>
      <c r="E72" s="16" t="n"/>
      <c r="F72" s="15" t="n"/>
      <c r="G72" s="15" t="n"/>
      <c r="H72" s="16" t="n"/>
      <c r="I72" s="15" t="n"/>
      <c r="J72" s="15" t="n"/>
      <c r="K72" s="15" t="n"/>
      <c r="L72" s="15" t="n"/>
      <c r="M72" s="15" t="n"/>
      <c r="N72" s="16" t="n"/>
      <c r="O72" s="16" t="n"/>
      <c r="P72" s="15" t="n"/>
      <c r="Q72" s="14">
        <f>IF(A72="","",SUMIFS('Register'!$K$6:$K$505,'Register'!$P$6:$P$505,"Approved",'Register'!$E$6:$E$505,"&lt;="&amp;E72))</f>
        <v/>
      </c>
      <c r="R72" s="17">
        <f>IF(OR(A72="",CONTRACT_SUM=""),"",Q72/CONTRACT_SUM)</f>
        <v/>
      </c>
      <c r="S72" s="18">
        <f>IF(H72="","",H72+TA_VO)</f>
        <v/>
      </c>
      <c r="T72" s="14">
        <f>IF(H72="","",IF(N72="",DATADATE,N72)-H72)</f>
        <v/>
      </c>
      <c r="U72" s="14">
        <f>IF(OR(S72="",N72&lt;&gt;""),"",IF(DATADATE&gt;S72,"OVERDUE",""))</f>
        <v/>
      </c>
      <c r="V72" s="15" t="n"/>
      <c r="W72" s="15" t="n"/>
    </row>
    <row r="73">
      <c r="A73" s="14">
        <f>IF(D73="","",PROJ&amp;"-"&amp;B73&amp;"-"&amp;C73&amp;"-"&amp;TEXT(D73,"0000"))</f>
        <v/>
      </c>
      <c r="B73" s="15" t="n"/>
      <c r="C73" s="15" t="n"/>
      <c r="D73" s="15" t="n"/>
      <c r="E73" s="16" t="n"/>
      <c r="F73" s="15" t="n"/>
      <c r="G73" s="15" t="n"/>
      <c r="H73" s="16" t="n"/>
      <c r="I73" s="15" t="n"/>
      <c r="J73" s="15" t="n"/>
      <c r="K73" s="15" t="n"/>
      <c r="L73" s="15" t="n"/>
      <c r="M73" s="15" t="n"/>
      <c r="N73" s="16" t="n"/>
      <c r="O73" s="16" t="n"/>
      <c r="P73" s="15" t="n"/>
      <c r="Q73" s="14">
        <f>IF(A73="","",SUMIFS('Register'!$K$6:$K$505,'Register'!$P$6:$P$505,"Approved",'Register'!$E$6:$E$505,"&lt;="&amp;E73))</f>
        <v/>
      </c>
      <c r="R73" s="17">
        <f>IF(OR(A73="",CONTRACT_SUM=""),"",Q73/CONTRACT_SUM)</f>
        <v/>
      </c>
      <c r="S73" s="18">
        <f>IF(H73="","",H73+TA_VO)</f>
        <v/>
      </c>
      <c r="T73" s="14">
        <f>IF(H73="","",IF(N73="",DATADATE,N73)-H73)</f>
        <v/>
      </c>
      <c r="U73" s="14">
        <f>IF(OR(S73="",N73&lt;&gt;""),"",IF(DATADATE&gt;S73,"OVERDUE",""))</f>
        <v/>
      </c>
      <c r="V73" s="15" t="n"/>
      <c r="W73" s="15" t="n"/>
    </row>
    <row r="74">
      <c r="A74" s="14">
        <f>IF(D74="","",PROJ&amp;"-"&amp;B74&amp;"-"&amp;C74&amp;"-"&amp;TEXT(D74,"0000"))</f>
        <v/>
      </c>
      <c r="B74" s="15" t="n"/>
      <c r="C74" s="15" t="n"/>
      <c r="D74" s="15" t="n"/>
      <c r="E74" s="16" t="n"/>
      <c r="F74" s="15" t="n"/>
      <c r="G74" s="15" t="n"/>
      <c r="H74" s="16" t="n"/>
      <c r="I74" s="15" t="n"/>
      <c r="J74" s="15" t="n"/>
      <c r="K74" s="15" t="n"/>
      <c r="L74" s="15" t="n"/>
      <c r="M74" s="15" t="n"/>
      <c r="N74" s="16" t="n"/>
      <c r="O74" s="16" t="n"/>
      <c r="P74" s="15" t="n"/>
      <c r="Q74" s="14">
        <f>IF(A74="","",SUMIFS('Register'!$K$6:$K$505,'Register'!$P$6:$P$505,"Approved",'Register'!$E$6:$E$505,"&lt;="&amp;E74))</f>
        <v/>
      </c>
      <c r="R74" s="17">
        <f>IF(OR(A74="",CONTRACT_SUM=""),"",Q74/CONTRACT_SUM)</f>
        <v/>
      </c>
      <c r="S74" s="18">
        <f>IF(H74="","",H74+TA_VO)</f>
        <v/>
      </c>
      <c r="T74" s="14">
        <f>IF(H74="","",IF(N74="",DATADATE,N74)-H74)</f>
        <v/>
      </c>
      <c r="U74" s="14">
        <f>IF(OR(S74="",N74&lt;&gt;""),"",IF(DATADATE&gt;S74,"OVERDUE",""))</f>
        <v/>
      </c>
      <c r="V74" s="15" t="n"/>
      <c r="W74" s="15" t="n"/>
    </row>
    <row r="75">
      <c r="A75" s="14">
        <f>IF(D75="","",PROJ&amp;"-"&amp;B75&amp;"-"&amp;C75&amp;"-"&amp;TEXT(D75,"0000"))</f>
        <v/>
      </c>
      <c r="B75" s="15" t="n"/>
      <c r="C75" s="15" t="n"/>
      <c r="D75" s="15" t="n"/>
      <c r="E75" s="16" t="n"/>
      <c r="F75" s="15" t="n"/>
      <c r="G75" s="15" t="n"/>
      <c r="H75" s="16" t="n"/>
      <c r="I75" s="15" t="n"/>
      <c r="J75" s="15" t="n"/>
      <c r="K75" s="15" t="n"/>
      <c r="L75" s="15" t="n"/>
      <c r="M75" s="15" t="n"/>
      <c r="N75" s="16" t="n"/>
      <c r="O75" s="16" t="n"/>
      <c r="P75" s="15" t="n"/>
      <c r="Q75" s="14">
        <f>IF(A75="","",SUMIFS('Register'!$K$6:$K$505,'Register'!$P$6:$P$505,"Approved",'Register'!$E$6:$E$505,"&lt;="&amp;E75))</f>
        <v/>
      </c>
      <c r="R75" s="17">
        <f>IF(OR(A75="",CONTRACT_SUM=""),"",Q75/CONTRACT_SUM)</f>
        <v/>
      </c>
      <c r="S75" s="18">
        <f>IF(H75="","",H75+TA_VO)</f>
        <v/>
      </c>
      <c r="T75" s="14">
        <f>IF(H75="","",IF(N75="",DATADATE,N75)-H75)</f>
        <v/>
      </c>
      <c r="U75" s="14">
        <f>IF(OR(S75="",N75&lt;&gt;""),"",IF(DATADATE&gt;S75,"OVERDUE",""))</f>
        <v/>
      </c>
      <c r="V75" s="15" t="n"/>
      <c r="W75" s="15" t="n"/>
    </row>
    <row r="76">
      <c r="A76" s="14">
        <f>IF(D76="","",PROJ&amp;"-"&amp;B76&amp;"-"&amp;C76&amp;"-"&amp;TEXT(D76,"0000"))</f>
        <v/>
      </c>
      <c r="B76" s="15" t="n"/>
      <c r="C76" s="15" t="n"/>
      <c r="D76" s="15" t="n"/>
      <c r="E76" s="16" t="n"/>
      <c r="F76" s="15" t="n"/>
      <c r="G76" s="15" t="n"/>
      <c r="H76" s="16" t="n"/>
      <c r="I76" s="15" t="n"/>
      <c r="J76" s="15" t="n"/>
      <c r="K76" s="15" t="n"/>
      <c r="L76" s="15" t="n"/>
      <c r="M76" s="15" t="n"/>
      <c r="N76" s="16" t="n"/>
      <c r="O76" s="16" t="n"/>
      <c r="P76" s="15" t="n"/>
      <c r="Q76" s="14">
        <f>IF(A76="","",SUMIFS('Register'!$K$6:$K$505,'Register'!$P$6:$P$505,"Approved",'Register'!$E$6:$E$505,"&lt;="&amp;E76))</f>
        <v/>
      </c>
      <c r="R76" s="17">
        <f>IF(OR(A76="",CONTRACT_SUM=""),"",Q76/CONTRACT_SUM)</f>
        <v/>
      </c>
      <c r="S76" s="18">
        <f>IF(H76="","",H76+TA_VO)</f>
        <v/>
      </c>
      <c r="T76" s="14">
        <f>IF(H76="","",IF(N76="",DATADATE,N76)-H76)</f>
        <v/>
      </c>
      <c r="U76" s="14">
        <f>IF(OR(S76="",N76&lt;&gt;""),"",IF(DATADATE&gt;S76,"OVERDUE",""))</f>
        <v/>
      </c>
      <c r="V76" s="15" t="n"/>
      <c r="W76" s="15" t="n"/>
    </row>
    <row r="77">
      <c r="A77" s="14">
        <f>IF(D77="","",PROJ&amp;"-"&amp;B77&amp;"-"&amp;C77&amp;"-"&amp;TEXT(D77,"0000"))</f>
        <v/>
      </c>
      <c r="B77" s="15" t="n"/>
      <c r="C77" s="15" t="n"/>
      <c r="D77" s="15" t="n"/>
      <c r="E77" s="16" t="n"/>
      <c r="F77" s="15" t="n"/>
      <c r="G77" s="15" t="n"/>
      <c r="H77" s="16" t="n"/>
      <c r="I77" s="15" t="n"/>
      <c r="J77" s="15" t="n"/>
      <c r="K77" s="15" t="n"/>
      <c r="L77" s="15" t="n"/>
      <c r="M77" s="15" t="n"/>
      <c r="N77" s="16" t="n"/>
      <c r="O77" s="16" t="n"/>
      <c r="P77" s="15" t="n"/>
      <c r="Q77" s="14">
        <f>IF(A77="","",SUMIFS('Register'!$K$6:$K$505,'Register'!$P$6:$P$505,"Approved",'Register'!$E$6:$E$505,"&lt;="&amp;E77))</f>
        <v/>
      </c>
      <c r="R77" s="17">
        <f>IF(OR(A77="",CONTRACT_SUM=""),"",Q77/CONTRACT_SUM)</f>
        <v/>
      </c>
      <c r="S77" s="18">
        <f>IF(H77="","",H77+TA_VO)</f>
        <v/>
      </c>
      <c r="T77" s="14">
        <f>IF(H77="","",IF(N77="",DATADATE,N77)-H77)</f>
        <v/>
      </c>
      <c r="U77" s="14">
        <f>IF(OR(S77="",N77&lt;&gt;""),"",IF(DATADATE&gt;S77,"OVERDUE",""))</f>
        <v/>
      </c>
      <c r="V77" s="15" t="n"/>
      <c r="W77" s="15" t="n"/>
    </row>
    <row r="78">
      <c r="A78" s="14">
        <f>IF(D78="","",PROJ&amp;"-"&amp;B78&amp;"-"&amp;C78&amp;"-"&amp;TEXT(D78,"0000"))</f>
        <v/>
      </c>
      <c r="B78" s="15" t="n"/>
      <c r="C78" s="15" t="n"/>
      <c r="D78" s="15" t="n"/>
      <c r="E78" s="16" t="n"/>
      <c r="F78" s="15" t="n"/>
      <c r="G78" s="15" t="n"/>
      <c r="H78" s="16" t="n"/>
      <c r="I78" s="15" t="n"/>
      <c r="J78" s="15" t="n"/>
      <c r="K78" s="15" t="n"/>
      <c r="L78" s="15" t="n"/>
      <c r="M78" s="15" t="n"/>
      <c r="N78" s="16" t="n"/>
      <c r="O78" s="16" t="n"/>
      <c r="P78" s="15" t="n"/>
      <c r="Q78" s="14">
        <f>IF(A78="","",SUMIFS('Register'!$K$6:$K$505,'Register'!$P$6:$P$505,"Approved",'Register'!$E$6:$E$505,"&lt;="&amp;E78))</f>
        <v/>
      </c>
      <c r="R78" s="17">
        <f>IF(OR(A78="",CONTRACT_SUM=""),"",Q78/CONTRACT_SUM)</f>
        <v/>
      </c>
      <c r="S78" s="18">
        <f>IF(H78="","",H78+TA_VO)</f>
        <v/>
      </c>
      <c r="T78" s="14">
        <f>IF(H78="","",IF(N78="",DATADATE,N78)-H78)</f>
        <v/>
      </c>
      <c r="U78" s="14">
        <f>IF(OR(S78="",N78&lt;&gt;""),"",IF(DATADATE&gt;S78,"OVERDUE",""))</f>
        <v/>
      </c>
      <c r="V78" s="15" t="n"/>
      <c r="W78" s="15" t="n"/>
    </row>
    <row r="79">
      <c r="A79" s="14">
        <f>IF(D79="","",PROJ&amp;"-"&amp;B79&amp;"-"&amp;C79&amp;"-"&amp;TEXT(D79,"0000"))</f>
        <v/>
      </c>
      <c r="B79" s="15" t="n"/>
      <c r="C79" s="15" t="n"/>
      <c r="D79" s="15" t="n"/>
      <c r="E79" s="16" t="n"/>
      <c r="F79" s="15" t="n"/>
      <c r="G79" s="15" t="n"/>
      <c r="H79" s="16" t="n"/>
      <c r="I79" s="15" t="n"/>
      <c r="J79" s="15" t="n"/>
      <c r="K79" s="15" t="n"/>
      <c r="L79" s="15" t="n"/>
      <c r="M79" s="15" t="n"/>
      <c r="N79" s="16" t="n"/>
      <c r="O79" s="16" t="n"/>
      <c r="P79" s="15" t="n"/>
      <c r="Q79" s="14">
        <f>IF(A79="","",SUMIFS('Register'!$K$6:$K$505,'Register'!$P$6:$P$505,"Approved",'Register'!$E$6:$E$505,"&lt;="&amp;E79))</f>
        <v/>
      </c>
      <c r="R79" s="17">
        <f>IF(OR(A79="",CONTRACT_SUM=""),"",Q79/CONTRACT_SUM)</f>
        <v/>
      </c>
      <c r="S79" s="18">
        <f>IF(H79="","",H79+TA_VO)</f>
        <v/>
      </c>
      <c r="T79" s="14">
        <f>IF(H79="","",IF(N79="",DATADATE,N79)-H79)</f>
        <v/>
      </c>
      <c r="U79" s="14">
        <f>IF(OR(S79="",N79&lt;&gt;""),"",IF(DATADATE&gt;S79,"OVERDUE",""))</f>
        <v/>
      </c>
      <c r="V79" s="15" t="n"/>
      <c r="W79" s="15" t="n"/>
    </row>
    <row r="80">
      <c r="A80" s="14">
        <f>IF(D80="","",PROJ&amp;"-"&amp;B80&amp;"-"&amp;C80&amp;"-"&amp;TEXT(D80,"0000"))</f>
        <v/>
      </c>
      <c r="B80" s="15" t="n"/>
      <c r="C80" s="15" t="n"/>
      <c r="D80" s="15" t="n"/>
      <c r="E80" s="16" t="n"/>
      <c r="F80" s="15" t="n"/>
      <c r="G80" s="15" t="n"/>
      <c r="H80" s="16" t="n"/>
      <c r="I80" s="15" t="n"/>
      <c r="J80" s="15" t="n"/>
      <c r="K80" s="15" t="n"/>
      <c r="L80" s="15" t="n"/>
      <c r="M80" s="15" t="n"/>
      <c r="N80" s="16" t="n"/>
      <c r="O80" s="16" t="n"/>
      <c r="P80" s="15" t="n"/>
      <c r="Q80" s="14">
        <f>IF(A80="","",SUMIFS('Register'!$K$6:$K$505,'Register'!$P$6:$P$505,"Approved",'Register'!$E$6:$E$505,"&lt;="&amp;E80))</f>
        <v/>
      </c>
      <c r="R80" s="17">
        <f>IF(OR(A80="",CONTRACT_SUM=""),"",Q80/CONTRACT_SUM)</f>
        <v/>
      </c>
      <c r="S80" s="18">
        <f>IF(H80="","",H80+TA_VO)</f>
        <v/>
      </c>
      <c r="T80" s="14">
        <f>IF(H80="","",IF(N80="",DATADATE,N80)-H80)</f>
        <v/>
      </c>
      <c r="U80" s="14">
        <f>IF(OR(S80="",N80&lt;&gt;""),"",IF(DATADATE&gt;S80,"OVERDUE",""))</f>
        <v/>
      </c>
      <c r="V80" s="15" t="n"/>
      <c r="W80" s="15" t="n"/>
    </row>
    <row r="81">
      <c r="A81" s="14">
        <f>IF(D81="","",PROJ&amp;"-"&amp;B81&amp;"-"&amp;C81&amp;"-"&amp;TEXT(D81,"0000"))</f>
        <v/>
      </c>
      <c r="B81" s="15" t="n"/>
      <c r="C81" s="15" t="n"/>
      <c r="D81" s="15" t="n"/>
      <c r="E81" s="16" t="n"/>
      <c r="F81" s="15" t="n"/>
      <c r="G81" s="15" t="n"/>
      <c r="H81" s="16" t="n"/>
      <c r="I81" s="15" t="n"/>
      <c r="J81" s="15" t="n"/>
      <c r="K81" s="15" t="n"/>
      <c r="L81" s="15" t="n"/>
      <c r="M81" s="15" t="n"/>
      <c r="N81" s="16" t="n"/>
      <c r="O81" s="16" t="n"/>
      <c r="P81" s="15" t="n"/>
      <c r="Q81" s="14">
        <f>IF(A81="","",SUMIFS('Register'!$K$6:$K$505,'Register'!$P$6:$P$505,"Approved",'Register'!$E$6:$E$505,"&lt;="&amp;E81))</f>
        <v/>
      </c>
      <c r="R81" s="17">
        <f>IF(OR(A81="",CONTRACT_SUM=""),"",Q81/CONTRACT_SUM)</f>
        <v/>
      </c>
      <c r="S81" s="18">
        <f>IF(H81="","",H81+TA_VO)</f>
        <v/>
      </c>
      <c r="T81" s="14">
        <f>IF(H81="","",IF(N81="",DATADATE,N81)-H81)</f>
        <v/>
      </c>
      <c r="U81" s="14">
        <f>IF(OR(S81="",N81&lt;&gt;""),"",IF(DATADATE&gt;S81,"OVERDUE",""))</f>
        <v/>
      </c>
      <c r="V81" s="15" t="n"/>
      <c r="W81" s="15" t="n"/>
    </row>
    <row r="82">
      <c r="A82" s="14">
        <f>IF(D82="","",PROJ&amp;"-"&amp;B82&amp;"-"&amp;C82&amp;"-"&amp;TEXT(D82,"0000"))</f>
        <v/>
      </c>
      <c r="B82" s="15" t="n"/>
      <c r="C82" s="15" t="n"/>
      <c r="D82" s="15" t="n"/>
      <c r="E82" s="16" t="n"/>
      <c r="F82" s="15" t="n"/>
      <c r="G82" s="15" t="n"/>
      <c r="H82" s="16" t="n"/>
      <c r="I82" s="15" t="n"/>
      <c r="J82" s="15" t="n"/>
      <c r="K82" s="15" t="n"/>
      <c r="L82" s="15" t="n"/>
      <c r="M82" s="15" t="n"/>
      <c r="N82" s="16" t="n"/>
      <c r="O82" s="16" t="n"/>
      <c r="P82" s="15" t="n"/>
      <c r="Q82" s="14">
        <f>IF(A82="","",SUMIFS('Register'!$K$6:$K$505,'Register'!$P$6:$P$505,"Approved",'Register'!$E$6:$E$505,"&lt;="&amp;E82))</f>
        <v/>
      </c>
      <c r="R82" s="17">
        <f>IF(OR(A82="",CONTRACT_SUM=""),"",Q82/CONTRACT_SUM)</f>
        <v/>
      </c>
      <c r="S82" s="18">
        <f>IF(H82="","",H82+TA_VO)</f>
        <v/>
      </c>
      <c r="T82" s="14">
        <f>IF(H82="","",IF(N82="",DATADATE,N82)-H82)</f>
        <v/>
      </c>
      <c r="U82" s="14">
        <f>IF(OR(S82="",N82&lt;&gt;""),"",IF(DATADATE&gt;S82,"OVERDUE",""))</f>
        <v/>
      </c>
      <c r="V82" s="15" t="n"/>
      <c r="W82" s="15" t="n"/>
    </row>
    <row r="83">
      <c r="A83" s="14">
        <f>IF(D83="","",PROJ&amp;"-"&amp;B83&amp;"-"&amp;C83&amp;"-"&amp;TEXT(D83,"0000"))</f>
        <v/>
      </c>
      <c r="B83" s="15" t="n"/>
      <c r="C83" s="15" t="n"/>
      <c r="D83" s="15" t="n"/>
      <c r="E83" s="16" t="n"/>
      <c r="F83" s="15" t="n"/>
      <c r="G83" s="15" t="n"/>
      <c r="H83" s="16" t="n"/>
      <c r="I83" s="15" t="n"/>
      <c r="J83" s="15" t="n"/>
      <c r="K83" s="15" t="n"/>
      <c r="L83" s="15" t="n"/>
      <c r="M83" s="15" t="n"/>
      <c r="N83" s="16" t="n"/>
      <c r="O83" s="16" t="n"/>
      <c r="P83" s="15" t="n"/>
      <c r="Q83" s="14">
        <f>IF(A83="","",SUMIFS('Register'!$K$6:$K$505,'Register'!$P$6:$P$505,"Approved",'Register'!$E$6:$E$505,"&lt;="&amp;E83))</f>
        <v/>
      </c>
      <c r="R83" s="17">
        <f>IF(OR(A83="",CONTRACT_SUM=""),"",Q83/CONTRACT_SUM)</f>
        <v/>
      </c>
      <c r="S83" s="18">
        <f>IF(H83="","",H83+TA_VO)</f>
        <v/>
      </c>
      <c r="T83" s="14">
        <f>IF(H83="","",IF(N83="",DATADATE,N83)-H83)</f>
        <v/>
      </c>
      <c r="U83" s="14">
        <f>IF(OR(S83="",N83&lt;&gt;""),"",IF(DATADATE&gt;S83,"OVERDUE",""))</f>
        <v/>
      </c>
      <c r="V83" s="15" t="n"/>
      <c r="W83" s="15" t="n"/>
    </row>
    <row r="84">
      <c r="A84" s="14">
        <f>IF(D84="","",PROJ&amp;"-"&amp;B84&amp;"-"&amp;C84&amp;"-"&amp;TEXT(D84,"0000"))</f>
        <v/>
      </c>
      <c r="B84" s="15" t="n"/>
      <c r="C84" s="15" t="n"/>
      <c r="D84" s="15" t="n"/>
      <c r="E84" s="16" t="n"/>
      <c r="F84" s="15" t="n"/>
      <c r="G84" s="15" t="n"/>
      <c r="H84" s="16" t="n"/>
      <c r="I84" s="15" t="n"/>
      <c r="J84" s="15" t="n"/>
      <c r="K84" s="15" t="n"/>
      <c r="L84" s="15" t="n"/>
      <c r="M84" s="15" t="n"/>
      <c r="N84" s="16" t="n"/>
      <c r="O84" s="16" t="n"/>
      <c r="P84" s="15" t="n"/>
      <c r="Q84" s="14">
        <f>IF(A84="","",SUMIFS('Register'!$K$6:$K$505,'Register'!$P$6:$P$505,"Approved",'Register'!$E$6:$E$505,"&lt;="&amp;E84))</f>
        <v/>
      </c>
      <c r="R84" s="17">
        <f>IF(OR(A84="",CONTRACT_SUM=""),"",Q84/CONTRACT_SUM)</f>
        <v/>
      </c>
      <c r="S84" s="18">
        <f>IF(H84="","",H84+TA_VO)</f>
        <v/>
      </c>
      <c r="T84" s="14">
        <f>IF(H84="","",IF(N84="",DATADATE,N84)-H84)</f>
        <v/>
      </c>
      <c r="U84" s="14">
        <f>IF(OR(S84="",N84&lt;&gt;""),"",IF(DATADATE&gt;S84,"OVERDUE",""))</f>
        <v/>
      </c>
      <c r="V84" s="15" t="n"/>
      <c r="W84" s="15" t="n"/>
    </row>
    <row r="85">
      <c r="A85" s="14">
        <f>IF(D85="","",PROJ&amp;"-"&amp;B85&amp;"-"&amp;C85&amp;"-"&amp;TEXT(D85,"0000"))</f>
        <v/>
      </c>
      <c r="B85" s="15" t="n"/>
      <c r="C85" s="15" t="n"/>
      <c r="D85" s="15" t="n"/>
      <c r="E85" s="16" t="n"/>
      <c r="F85" s="15" t="n"/>
      <c r="G85" s="15" t="n"/>
      <c r="H85" s="16" t="n"/>
      <c r="I85" s="15" t="n"/>
      <c r="J85" s="15" t="n"/>
      <c r="K85" s="15" t="n"/>
      <c r="L85" s="15" t="n"/>
      <c r="M85" s="15" t="n"/>
      <c r="N85" s="16" t="n"/>
      <c r="O85" s="16" t="n"/>
      <c r="P85" s="15" t="n"/>
      <c r="Q85" s="14">
        <f>IF(A85="","",SUMIFS('Register'!$K$6:$K$505,'Register'!$P$6:$P$505,"Approved",'Register'!$E$6:$E$505,"&lt;="&amp;E85))</f>
        <v/>
      </c>
      <c r="R85" s="17">
        <f>IF(OR(A85="",CONTRACT_SUM=""),"",Q85/CONTRACT_SUM)</f>
        <v/>
      </c>
      <c r="S85" s="18">
        <f>IF(H85="","",H85+TA_VO)</f>
        <v/>
      </c>
      <c r="T85" s="14">
        <f>IF(H85="","",IF(N85="",DATADATE,N85)-H85)</f>
        <v/>
      </c>
      <c r="U85" s="14">
        <f>IF(OR(S85="",N85&lt;&gt;""),"",IF(DATADATE&gt;S85,"OVERDUE",""))</f>
        <v/>
      </c>
      <c r="V85" s="15" t="n"/>
      <c r="W85" s="15" t="n"/>
    </row>
    <row r="86">
      <c r="A86" s="14">
        <f>IF(D86="","",PROJ&amp;"-"&amp;B86&amp;"-"&amp;C86&amp;"-"&amp;TEXT(D86,"0000"))</f>
        <v/>
      </c>
      <c r="B86" s="15" t="n"/>
      <c r="C86" s="15" t="n"/>
      <c r="D86" s="15" t="n"/>
      <c r="E86" s="16" t="n"/>
      <c r="F86" s="15" t="n"/>
      <c r="G86" s="15" t="n"/>
      <c r="H86" s="16" t="n"/>
      <c r="I86" s="15" t="n"/>
      <c r="J86" s="15" t="n"/>
      <c r="K86" s="15" t="n"/>
      <c r="L86" s="15" t="n"/>
      <c r="M86" s="15" t="n"/>
      <c r="N86" s="16" t="n"/>
      <c r="O86" s="16" t="n"/>
      <c r="P86" s="15" t="n"/>
      <c r="Q86" s="14">
        <f>IF(A86="","",SUMIFS('Register'!$K$6:$K$505,'Register'!$P$6:$P$505,"Approved",'Register'!$E$6:$E$505,"&lt;="&amp;E86))</f>
        <v/>
      </c>
      <c r="R86" s="17">
        <f>IF(OR(A86="",CONTRACT_SUM=""),"",Q86/CONTRACT_SUM)</f>
        <v/>
      </c>
      <c r="S86" s="18">
        <f>IF(H86="","",H86+TA_VO)</f>
        <v/>
      </c>
      <c r="T86" s="14">
        <f>IF(H86="","",IF(N86="",DATADATE,N86)-H86)</f>
        <v/>
      </c>
      <c r="U86" s="14">
        <f>IF(OR(S86="",N86&lt;&gt;""),"",IF(DATADATE&gt;S86,"OVERDUE",""))</f>
        <v/>
      </c>
      <c r="V86" s="15" t="n"/>
      <c r="W86" s="15" t="n"/>
    </row>
    <row r="87">
      <c r="A87" s="14">
        <f>IF(D87="","",PROJ&amp;"-"&amp;B87&amp;"-"&amp;C87&amp;"-"&amp;TEXT(D87,"0000"))</f>
        <v/>
      </c>
      <c r="B87" s="15" t="n"/>
      <c r="C87" s="15" t="n"/>
      <c r="D87" s="15" t="n"/>
      <c r="E87" s="16" t="n"/>
      <c r="F87" s="15" t="n"/>
      <c r="G87" s="15" t="n"/>
      <c r="H87" s="16" t="n"/>
      <c r="I87" s="15" t="n"/>
      <c r="J87" s="15" t="n"/>
      <c r="K87" s="15" t="n"/>
      <c r="L87" s="15" t="n"/>
      <c r="M87" s="15" t="n"/>
      <c r="N87" s="16" t="n"/>
      <c r="O87" s="16" t="n"/>
      <c r="P87" s="15" t="n"/>
      <c r="Q87" s="14">
        <f>IF(A87="","",SUMIFS('Register'!$K$6:$K$505,'Register'!$P$6:$P$505,"Approved",'Register'!$E$6:$E$505,"&lt;="&amp;E87))</f>
        <v/>
      </c>
      <c r="R87" s="17">
        <f>IF(OR(A87="",CONTRACT_SUM=""),"",Q87/CONTRACT_SUM)</f>
        <v/>
      </c>
      <c r="S87" s="18">
        <f>IF(H87="","",H87+TA_VO)</f>
        <v/>
      </c>
      <c r="T87" s="14">
        <f>IF(H87="","",IF(N87="",DATADATE,N87)-H87)</f>
        <v/>
      </c>
      <c r="U87" s="14">
        <f>IF(OR(S87="",N87&lt;&gt;""),"",IF(DATADATE&gt;S87,"OVERDUE",""))</f>
        <v/>
      </c>
      <c r="V87" s="15" t="n"/>
      <c r="W87" s="15" t="n"/>
    </row>
    <row r="88">
      <c r="A88" s="14">
        <f>IF(D88="","",PROJ&amp;"-"&amp;B88&amp;"-"&amp;C88&amp;"-"&amp;TEXT(D88,"0000"))</f>
        <v/>
      </c>
      <c r="B88" s="15" t="n"/>
      <c r="C88" s="15" t="n"/>
      <c r="D88" s="15" t="n"/>
      <c r="E88" s="16" t="n"/>
      <c r="F88" s="15" t="n"/>
      <c r="G88" s="15" t="n"/>
      <c r="H88" s="16" t="n"/>
      <c r="I88" s="15" t="n"/>
      <c r="J88" s="15" t="n"/>
      <c r="K88" s="15" t="n"/>
      <c r="L88" s="15" t="n"/>
      <c r="M88" s="15" t="n"/>
      <c r="N88" s="16" t="n"/>
      <c r="O88" s="16" t="n"/>
      <c r="P88" s="15" t="n"/>
      <c r="Q88" s="14">
        <f>IF(A88="","",SUMIFS('Register'!$K$6:$K$505,'Register'!$P$6:$P$505,"Approved",'Register'!$E$6:$E$505,"&lt;="&amp;E88))</f>
        <v/>
      </c>
      <c r="R88" s="17">
        <f>IF(OR(A88="",CONTRACT_SUM=""),"",Q88/CONTRACT_SUM)</f>
        <v/>
      </c>
      <c r="S88" s="18">
        <f>IF(H88="","",H88+TA_VO)</f>
        <v/>
      </c>
      <c r="T88" s="14">
        <f>IF(H88="","",IF(N88="",DATADATE,N88)-H88)</f>
        <v/>
      </c>
      <c r="U88" s="14">
        <f>IF(OR(S88="",N88&lt;&gt;""),"",IF(DATADATE&gt;S88,"OVERDUE",""))</f>
        <v/>
      </c>
      <c r="V88" s="15" t="n"/>
      <c r="W88" s="15" t="n"/>
    </row>
    <row r="89">
      <c r="A89" s="14">
        <f>IF(D89="","",PROJ&amp;"-"&amp;B89&amp;"-"&amp;C89&amp;"-"&amp;TEXT(D89,"0000"))</f>
        <v/>
      </c>
      <c r="B89" s="15" t="n"/>
      <c r="C89" s="15" t="n"/>
      <c r="D89" s="15" t="n"/>
      <c r="E89" s="16" t="n"/>
      <c r="F89" s="15" t="n"/>
      <c r="G89" s="15" t="n"/>
      <c r="H89" s="16" t="n"/>
      <c r="I89" s="15" t="n"/>
      <c r="J89" s="15" t="n"/>
      <c r="K89" s="15" t="n"/>
      <c r="L89" s="15" t="n"/>
      <c r="M89" s="15" t="n"/>
      <c r="N89" s="16" t="n"/>
      <c r="O89" s="16" t="n"/>
      <c r="P89" s="15" t="n"/>
      <c r="Q89" s="14">
        <f>IF(A89="","",SUMIFS('Register'!$K$6:$K$505,'Register'!$P$6:$P$505,"Approved",'Register'!$E$6:$E$505,"&lt;="&amp;E89))</f>
        <v/>
      </c>
      <c r="R89" s="17">
        <f>IF(OR(A89="",CONTRACT_SUM=""),"",Q89/CONTRACT_SUM)</f>
        <v/>
      </c>
      <c r="S89" s="18">
        <f>IF(H89="","",H89+TA_VO)</f>
        <v/>
      </c>
      <c r="T89" s="14">
        <f>IF(H89="","",IF(N89="",DATADATE,N89)-H89)</f>
        <v/>
      </c>
      <c r="U89" s="14">
        <f>IF(OR(S89="",N89&lt;&gt;""),"",IF(DATADATE&gt;S89,"OVERDUE",""))</f>
        <v/>
      </c>
      <c r="V89" s="15" t="n"/>
      <c r="W89" s="15" t="n"/>
    </row>
    <row r="90">
      <c r="A90" s="14">
        <f>IF(D90="","",PROJ&amp;"-"&amp;B90&amp;"-"&amp;C90&amp;"-"&amp;TEXT(D90,"0000"))</f>
        <v/>
      </c>
      <c r="B90" s="15" t="n"/>
      <c r="C90" s="15" t="n"/>
      <c r="D90" s="15" t="n"/>
      <c r="E90" s="16" t="n"/>
      <c r="F90" s="15" t="n"/>
      <c r="G90" s="15" t="n"/>
      <c r="H90" s="16" t="n"/>
      <c r="I90" s="15" t="n"/>
      <c r="J90" s="15" t="n"/>
      <c r="K90" s="15" t="n"/>
      <c r="L90" s="15" t="n"/>
      <c r="M90" s="15" t="n"/>
      <c r="N90" s="16" t="n"/>
      <c r="O90" s="16" t="n"/>
      <c r="P90" s="15" t="n"/>
      <c r="Q90" s="14">
        <f>IF(A90="","",SUMIFS('Register'!$K$6:$K$505,'Register'!$P$6:$P$505,"Approved",'Register'!$E$6:$E$505,"&lt;="&amp;E90))</f>
        <v/>
      </c>
      <c r="R90" s="17">
        <f>IF(OR(A90="",CONTRACT_SUM=""),"",Q90/CONTRACT_SUM)</f>
        <v/>
      </c>
      <c r="S90" s="18">
        <f>IF(H90="","",H90+TA_VO)</f>
        <v/>
      </c>
      <c r="T90" s="14">
        <f>IF(H90="","",IF(N90="",DATADATE,N90)-H90)</f>
        <v/>
      </c>
      <c r="U90" s="14">
        <f>IF(OR(S90="",N90&lt;&gt;""),"",IF(DATADATE&gt;S90,"OVERDUE",""))</f>
        <v/>
      </c>
      <c r="V90" s="15" t="n"/>
      <c r="W90" s="15" t="n"/>
    </row>
    <row r="91">
      <c r="A91" s="14">
        <f>IF(D91="","",PROJ&amp;"-"&amp;B91&amp;"-"&amp;C91&amp;"-"&amp;TEXT(D91,"0000"))</f>
        <v/>
      </c>
      <c r="B91" s="15" t="n"/>
      <c r="C91" s="15" t="n"/>
      <c r="D91" s="15" t="n"/>
      <c r="E91" s="16" t="n"/>
      <c r="F91" s="15" t="n"/>
      <c r="G91" s="15" t="n"/>
      <c r="H91" s="16" t="n"/>
      <c r="I91" s="15" t="n"/>
      <c r="J91" s="15" t="n"/>
      <c r="K91" s="15" t="n"/>
      <c r="L91" s="15" t="n"/>
      <c r="M91" s="15" t="n"/>
      <c r="N91" s="16" t="n"/>
      <c r="O91" s="16" t="n"/>
      <c r="P91" s="15" t="n"/>
      <c r="Q91" s="14">
        <f>IF(A91="","",SUMIFS('Register'!$K$6:$K$505,'Register'!$P$6:$P$505,"Approved",'Register'!$E$6:$E$505,"&lt;="&amp;E91))</f>
        <v/>
      </c>
      <c r="R91" s="17">
        <f>IF(OR(A91="",CONTRACT_SUM=""),"",Q91/CONTRACT_SUM)</f>
        <v/>
      </c>
      <c r="S91" s="18">
        <f>IF(H91="","",H91+TA_VO)</f>
        <v/>
      </c>
      <c r="T91" s="14">
        <f>IF(H91="","",IF(N91="",DATADATE,N91)-H91)</f>
        <v/>
      </c>
      <c r="U91" s="14">
        <f>IF(OR(S91="",N91&lt;&gt;""),"",IF(DATADATE&gt;S91,"OVERDUE",""))</f>
        <v/>
      </c>
      <c r="V91" s="15" t="n"/>
      <c r="W91" s="15" t="n"/>
    </row>
    <row r="92">
      <c r="A92" s="14">
        <f>IF(D92="","",PROJ&amp;"-"&amp;B92&amp;"-"&amp;C92&amp;"-"&amp;TEXT(D92,"0000"))</f>
        <v/>
      </c>
      <c r="B92" s="15" t="n"/>
      <c r="C92" s="15" t="n"/>
      <c r="D92" s="15" t="n"/>
      <c r="E92" s="16" t="n"/>
      <c r="F92" s="15" t="n"/>
      <c r="G92" s="15" t="n"/>
      <c r="H92" s="16" t="n"/>
      <c r="I92" s="15" t="n"/>
      <c r="J92" s="15" t="n"/>
      <c r="K92" s="15" t="n"/>
      <c r="L92" s="15" t="n"/>
      <c r="M92" s="15" t="n"/>
      <c r="N92" s="16" t="n"/>
      <c r="O92" s="16" t="n"/>
      <c r="P92" s="15" t="n"/>
      <c r="Q92" s="14">
        <f>IF(A92="","",SUMIFS('Register'!$K$6:$K$505,'Register'!$P$6:$P$505,"Approved",'Register'!$E$6:$E$505,"&lt;="&amp;E92))</f>
        <v/>
      </c>
      <c r="R92" s="17">
        <f>IF(OR(A92="",CONTRACT_SUM=""),"",Q92/CONTRACT_SUM)</f>
        <v/>
      </c>
      <c r="S92" s="18">
        <f>IF(H92="","",H92+TA_VO)</f>
        <v/>
      </c>
      <c r="T92" s="14">
        <f>IF(H92="","",IF(N92="",DATADATE,N92)-H92)</f>
        <v/>
      </c>
      <c r="U92" s="14">
        <f>IF(OR(S92="",N92&lt;&gt;""),"",IF(DATADATE&gt;S92,"OVERDUE",""))</f>
        <v/>
      </c>
      <c r="V92" s="15" t="n"/>
      <c r="W92" s="15" t="n"/>
    </row>
    <row r="93">
      <c r="A93" s="14">
        <f>IF(D93="","",PROJ&amp;"-"&amp;B93&amp;"-"&amp;C93&amp;"-"&amp;TEXT(D93,"0000"))</f>
        <v/>
      </c>
      <c r="B93" s="15" t="n"/>
      <c r="C93" s="15" t="n"/>
      <c r="D93" s="15" t="n"/>
      <c r="E93" s="16" t="n"/>
      <c r="F93" s="15" t="n"/>
      <c r="G93" s="15" t="n"/>
      <c r="H93" s="16" t="n"/>
      <c r="I93" s="15" t="n"/>
      <c r="J93" s="15" t="n"/>
      <c r="K93" s="15" t="n"/>
      <c r="L93" s="15" t="n"/>
      <c r="M93" s="15" t="n"/>
      <c r="N93" s="16" t="n"/>
      <c r="O93" s="16" t="n"/>
      <c r="P93" s="15" t="n"/>
      <c r="Q93" s="14">
        <f>IF(A93="","",SUMIFS('Register'!$K$6:$K$505,'Register'!$P$6:$P$505,"Approved",'Register'!$E$6:$E$505,"&lt;="&amp;E93))</f>
        <v/>
      </c>
      <c r="R93" s="17">
        <f>IF(OR(A93="",CONTRACT_SUM=""),"",Q93/CONTRACT_SUM)</f>
        <v/>
      </c>
      <c r="S93" s="18">
        <f>IF(H93="","",H93+TA_VO)</f>
        <v/>
      </c>
      <c r="T93" s="14">
        <f>IF(H93="","",IF(N93="",DATADATE,N93)-H93)</f>
        <v/>
      </c>
      <c r="U93" s="14">
        <f>IF(OR(S93="",N93&lt;&gt;""),"",IF(DATADATE&gt;S93,"OVERDUE",""))</f>
        <v/>
      </c>
      <c r="V93" s="15" t="n"/>
      <c r="W93" s="15" t="n"/>
    </row>
    <row r="94">
      <c r="A94" s="14">
        <f>IF(D94="","",PROJ&amp;"-"&amp;B94&amp;"-"&amp;C94&amp;"-"&amp;TEXT(D94,"0000"))</f>
        <v/>
      </c>
      <c r="B94" s="15" t="n"/>
      <c r="C94" s="15" t="n"/>
      <c r="D94" s="15" t="n"/>
      <c r="E94" s="16" t="n"/>
      <c r="F94" s="15" t="n"/>
      <c r="G94" s="15" t="n"/>
      <c r="H94" s="16" t="n"/>
      <c r="I94" s="15" t="n"/>
      <c r="J94" s="15" t="n"/>
      <c r="K94" s="15" t="n"/>
      <c r="L94" s="15" t="n"/>
      <c r="M94" s="15" t="n"/>
      <c r="N94" s="16" t="n"/>
      <c r="O94" s="16" t="n"/>
      <c r="P94" s="15" t="n"/>
      <c r="Q94" s="14">
        <f>IF(A94="","",SUMIFS('Register'!$K$6:$K$505,'Register'!$P$6:$P$505,"Approved",'Register'!$E$6:$E$505,"&lt;="&amp;E94))</f>
        <v/>
      </c>
      <c r="R94" s="17">
        <f>IF(OR(A94="",CONTRACT_SUM=""),"",Q94/CONTRACT_SUM)</f>
        <v/>
      </c>
      <c r="S94" s="18">
        <f>IF(H94="","",H94+TA_VO)</f>
        <v/>
      </c>
      <c r="T94" s="14">
        <f>IF(H94="","",IF(N94="",DATADATE,N94)-H94)</f>
        <v/>
      </c>
      <c r="U94" s="14">
        <f>IF(OR(S94="",N94&lt;&gt;""),"",IF(DATADATE&gt;S94,"OVERDUE",""))</f>
        <v/>
      </c>
      <c r="V94" s="15" t="n"/>
      <c r="W94" s="15" t="n"/>
    </row>
    <row r="95">
      <c r="A95" s="14">
        <f>IF(D95="","",PROJ&amp;"-"&amp;B95&amp;"-"&amp;C95&amp;"-"&amp;TEXT(D95,"0000"))</f>
        <v/>
      </c>
      <c r="B95" s="15" t="n"/>
      <c r="C95" s="15" t="n"/>
      <c r="D95" s="15" t="n"/>
      <c r="E95" s="16" t="n"/>
      <c r="F95" s="15" t="n"/>
      <c r="G95" s="15" t="n"/>
      <c r="H95" s="16" t="n"/>
      <c r="I95" s="15" t="n"/>
      <c r="J95" s="15" t="n"/>
      <c r="K95" s="15" t="n"/>
      <c r="L95" s="15" t="n"/>
      <c r="M95" s="15" t="n"/>
      <c r="N95" s="16" t="n"/>
      <c r="O95" s="16" t="n"/>
      <c r="P95" s="15" t="n"/>
      <c r="Q95" s="14">
        <f>IF(A95="","",SUMIFS('Register'!$K$6:$K$505,'Register'!$P$6:$P$505,"Approved",'Register'!$E$6:$E$505,"&lt;="&amp;E95))</f>
        <v/>
      </c>
      <c r="R95" s="17">
        <f>IF(OR(A95="",CONTRACT_SUM=""),"",Q95/CONTRACT_SUM)</f>
        <v/>
      </c>
      <c r="S95" s="18">
        <f>IF(H95="","",H95+TA_VO)</f>
        <v/>
      </c>
      <c r="T95" s="14">
        <f>IF(H95="","",IF(N95="",DATADATE,N95)-H95)</f>
        <v/>
      </c>
      <c r="U95" s="14">
        <f>IF(OR(S95="",N95&lt;&gt;""),"",IF(DATADATE&gt;S95,"OVERDUE",""))</f>
        <v/>
      </c>
      <c r="V95" s="15" t="n"/>
      <c r="W95" s="15" t="n"/>
    </row>
    <row r="96">
      <c r="A96" s="14">
        <f>IF(D96="","",PROJ&amp;"-"&amp;B96&amp;"-"&amp;C96&amp;"-"&amp;TEXT(D96,"0000"))</f>
        <v/>
      </c>
      <c r="B96" s="15" t="n"/>
      <c r="C96" s="15" t="n"/>
      <c r="D96" s="15" t="n"/>
      <c r="E96" s="16" t="n"/>
      <c r="F96" s="15" t="n"/>
      <c r="G96" s="15" t="n"/>
      <c r="H96" s="16" t="n"/>
      <c r="I96" s="15" t="n"/>
      <c r="J96" s="15" t="n"/>
      <c r="K96" s="15" t="n"/>
      <c r="L96" s="15" t="n"/>
      <c r="M96" s="15" t="n"/>
      <c r="N96" s="16" t="n"/>
      <c r="O96" s="16" t="n"/>
      <c r="P96" s="15" t="n"/>
      <c r="Q96" s="14">
        <f>IF(A96="","",SUMIFS('Register'!$K$6:$K$505,'Register'!$P$6:$P$505,"Approved",'Register'!$E$6:$E$505,"&lt;="&amp;E96))</f>
        <v/>
      </c>
      <c r="R96" s="17">
        <f>IF(OR(A96="",CONTRACT_SUM=""),"",Q96/CONTRACT_SUM)</f>
        <v/>
      </c>
      <c r="S96" s="18">
        <f>IF(H96="","",H96+TA_VO)</f>
        <v/>
      </c>
      <c r="T96" s="14">
        <f>IF(H96="","",IF(N96="",DATADATE,N96)-H96)</f>
        <v/>
      </c>
      <c r="U96" s="14">
        <f>IF(OR(S96="",N96&lt;&gt;""),"",IF(DATADATE&gt;S96,"OVERDUE",""))</f>
        <v/>
      </c>
      <c r="V96" s="15" t="n"/>
      <c r="W96" s="15" t="n"/>
    </row>
    <row r="97">
      <c r="A97" s="14">
        <f>IF(D97="","",PROJ&amp;"-"&amp;B97&amp;"-"&amp;C97&amp;"-"&amp;TEXT(D97,"0000"))</f>
        <v/>
      </c>
      <c r="B97" s="15" t="n"/>
      <c r="C97" s="15" t="n"/>
      <c r="D97" s="15" t="n"/>
      <c r="E97" s="16" t="n"/>
      <c r="F97" s="15" t="n"/>
      <c r="G97" s="15" t="n"/>
      <c r="H97" s="16" t="n"/>
      <c r="I97" s="15" t="n"/>
      <c r="J97" s="15" t="n"/>
      <c r="K97" s="15" t="n"/>
      <c r="L97" s="15" t="n"/>
      <c r="M97" s="15" t="n"/>
      <c r="N97" s="16" t="n"/>
      <c r="O97" s="16" t="n"/>
      <c r="P97" s="15" t="n"/>
      <c r="Q97" s="14">
        <f>IF(A97="","",SUMIFS('Register'!$K$6:$K$505,'Register'!$P$6:$P$505,"Approved",'Register'!$E$6:$E$505,"&lt;="&amp;E97))</f>
        <v/>
      </c>
      <c r="R97" s="17">
        <f>IF(OR(A97="",CONTRACT_SUM=""),"",Q97/CONTRACT_SUM)</f>
        <v/>
      </c>
      <c r="S97" s="18">
        <f>IF(H97="","",H97+TA_VO)</f>
        <v/>
      </c>
      <c r="T97" s="14">
        <f>IF(H97="","",IF(N97="",DATADATE,N97)-H97)</f>
        <v/>
      </c>
      <c r="U97" s="14">
        <f>IF(OR(S97="",N97&lt;&gt;""),"",IF(DATADATE&gt;S97,"OVERDUE",""))</f>
        <v/>
      </c>
      <c r="V97" s="15" t="n"/>
      <c r="W97" s="15" t="n"/>
    </row>
    <row r="98">
      <c r="A98" s="14">
        <f>IF(D98="","",PROJ&amp;"-"&amp;B98&amp;"-"&amp;C98&amp;"-"&amp;TEXT(D98,"0000"))</f>
        <v/>
      </c>
      <c r="B98" s="15" t="n"/>
      <c r="C98" s="15" t="n"/>
      <c r="D98" s="15" t="n"/>
      <c r="E98" s="16" t="n"/>
      <c r="F98" s="15" t="n"/>
      <c r="G98" s="15" t="n"/>
      <c r="H98" s="16" t="n"/>
      <c r="I98" s="15" t="n"/>
      <c r="J98" s="15" t="n"/>
      <c r="K98" s="15" t="n"/>
      <c r="L98" s="15" t="n"/>
      <c r="M98" s="15" t="n"/>
      <c r="N98" s="16" t="n"/>
      <c r="O98" s="16" t="n"/>
      <c r="P98" s="15" t="n"/>
      <c r="Q98" s="14">
        <f>IF(A98="","",SUMIFS('Register'!$K$6:$K$505,'Register'!$P$6:$P$505,"Approved",'Register'!$E$6:$E$505,"&lt;="&amp;E98))</f>
        <v/>
      </c>
      <c r="R98" s="17">
        <f>IF(OR(A98="",CONTRACT_SUM=""),"",Q98/CONTRACT_SUM)</f>
        <v/>
      </c>
      <c r="S98" s="18">
        <f>IF(H98="","",H98+TA_VO)</f>
        <v/>
      </c>
      <c r="T98" s="14">
        <f>IF(H98="","",IF(N98="",DATADATE,N98)-H98)</f>
        <v/>
      </c>
      <c r="U98" s="14">
        <f>IF(OR(S98="",N98&lt;&gt;""),"",IF(DATADATE&gt;S98,"OVERDUE",""))</f>
        <v/>
      </c>
      <c r="V98" s="15" t="n"/>
      <c r="W98" s="15" t="n"/>
    </row>
    <row r="99">
      <c r="A99" s="14">
        <f>IF(D99="","",PROJ&amp;"-"&amp;B99&amp;"-"&amp;C99&amp;"-"&amp;TEXT(D99,"0000"))</f>
        <v/>
      </c>
      <c r="B99" s="15" t="n"/>
      <c r="C99" s="15" t="n"/>
      <c r="D99" s="15" t="n"/>
      <c r="E99" s="16" t="n"/>
      <c r="F99" s="15" t="n"/>
      <c r="G99" s="15" t="n"/>
      <c r="H99" s="16" t="n"/>
      <c r="I99" s="15" t="n"/>
      <c r="J99" s="15" t="n"/>
      <c r="K99" s="15" t="n"/>
      <c r="L99" s="15" t="n"/>
      <c r="M99" s="15" t="n"/>
      <c r="N99" s="16" t="n"/>
      <c r="O99" s="16" t="n"/>
      <c r="P99" s="15" t="n"/>
      <c r="Q99" s="14">
        <f>IF(A99="","",SUMIFS('Register'!$K$6:$K$505,'Register'!$P$6:$P$505,"Approved",'Register'!$E$6:$E$505,"&lt;="&amp;E99))</f>
        <v/>
      </c>
      <c r="R99" s="17">
        <f>IF(OR(A99="",CONTRACT_SUM=""),"",Q99/CONTRACT_SUM)</f>
        <v/>
      </c>
      <c r="S99" s="18">
        <f>IF(H99="","",H99+TA_VO)</f>
        <v/>
      </c>
      <c r="T99" s="14">
        <f>IF(H99="","",IF(N99="",DATADATE,N99)-H99)</f>
        <v/>
      </c>
      <c r="U99" s="14">
        <f>IF(OR(S99="",N99&lt;&gt;""),"",IF(DATADATE&gt;S99,"OVERDUE",""))</f>
        <v/>
      </c>
      <c r="V99" s="15" t="n"/>
      <c r="W99" s="15" t="n"/>
    </row>
    <row r="100">
      <c r="A100" s="14">
        <f>IF(D100="","",PROJ&amp;"-"&amp;B100&amp;"-"&amp;C100&amp;"-"&amp;TEXT(D100,"0000"))</f>
        <v/>
      </c>
      <c r="B100" s="15" t="n"/>
      <c r="C100" s="15" t="n"/>
      <c r="D100" s="15" t="n"/>
      <c r="E100" s="16" t="n"/>
      <c r="F100" s="15" t="n"/>
      <c r="G100" s="15" t="n"/>
      <c r="H100" s="16" t="n"/>
      <c r="I100" s="15" t="n"/>
      <c r="J100" s="15" t="n"/>
      <c r="K100" s="15" t="n"/>
      <c r="L100" s="15" t="n"/>
      <c r="M100" s="15" t="n"/>
      <c r="N100" s="16" t="n"/>
      <c r="O100" s="16" t="n"/>
      <c r="P100" s="15" t="n"/>
      <c r="Q100" s="14">
        <f>IF(A100="","",SUMIFS('Register'!$K$6:$K$505,'Register'!$P$6:$P$505,"Approved",'Register'!$E$6:$E$505,"&lt;="&amp;E100))</f>
        <v/>
      </c>
      <c r="R100" s="17">
        <f>IF(OR(A100="",CONTRACT_SUM=""),"",Q100/CONTRACT_SUM)</f>
        <v/>
      </c>
      <c r="S100" s="18">
        <f>IF(H100="","",H100+TA_VO)</f>
        <v/>
      </c>
      <c r="T100" s="14">
        <f>IF(H100="","",IF(N100="",DATADATE,N100)-H100)</f>
        <v/>
      </c>
      <c r="U100" s="14">
        <f>IF(OR(S100="",N100&lt;&gt;""),"",IF(DATADATE&gt;S100,"OVERDUE",""))</f>
        <v/>
      </c>
      <c r="V100" s="15" t="n"/>
      <c r="W100" s="15" t="n"/>
    </row>
    <row r="101">
      <c r="A101" s="14">
        <f>IF(D101="","",PROJ&amp;"-"&amp;B101&amp;"-"&amp;C101&amp;"-"&amp;TEXT(D101,"0000"))</f>
        <v/>
      </c>
      <c r="B101" s="15" t="n"/>
      <c r="C101" s="15" t="n"/>
      <c r="D101" s="15" t="n"/>
      <c r="E101" s="16" t="n"/>
      <c r="F101" s="15" t="n"/>
      <c r="G101" s="15" t="n"/>
      <c r="H101" s="16" t="n"/>
      <c r="I101" s="15" t="n"/>
      <c r="J101" s="15" t="n"/>
      <c r="K101" s="15" t="n"/>
      <c r="L101" s="15" t="n"/>
      <c r="M101" s="15" t="n"/>
      <c r="N101" s="16" t="n"/>
      <c r="O101" s="16" t="n"/>
      <c r="P101" s="15" t="n"/>
      <c r="Q101" s="14">
        <f>IF(A101="","",SUMIFS('Register'!$K$6:$K$505,'Register'!$P$6:$P$505,"Approved",'Register'!$E$6:$E$505,"&lt;="&amp;E101))</f>
        <v/>
      </c>
      <c r="R101" s="17">
        <f>IF(OR(A101="",CONTRACT_SUM=""),"",Q101/CONTRACT_SUM)</f>
        <v/>
      </c>
      <c r="S101" s="18">
        <f>IF(H101="","",H101+TA_VO)</f>
        <v/>
      </c>
      <c r="T101" s="14">
        <f>IF(H101="","",IF(N101="",DATADATE,N101)-H101)</f>
        <v/>
      </c>
      <c r="U101" s="14">
        <f>IF(OR(S101="",N101&lt;&gt;""),"",IF(DATADATE&gt;S101,"OVERDUE",""))</f>
        <v/>
      </c>
      <c r="V101" s="15" t="n"/>
      <c r="W101" s="15" t="n"/>
    </row>
    <row r="102">
      <c r="A102" s="14">
        <f>IF(D102="","",PROJ&amp;"-"&amp;B102&amp;"-"&amp;C102&amp;"-"&amp;TEXT(D102,"0000"))</f>
        <v/>
      </c>
      <c r="B102" s="15" t="n"/>
      <c r="C102" s="15" t="n"/>
      <c r="D102" s="15" t="n"/>
      <c r="E102" s="16" t="n"/>
      <c r="F102" s="15" t="n"/>
      <c r="G102" s="15" t="n"/>
      <c r="H102" s="16" t="n"/>
      <c r="I102" s="15" t="n"/>
      <c r="J102" s="15" t="n"/>
      <c r="K102" s="15" t="n"/>
      <c r="L102" s="15" t="n"/>
      <c r="M102" s="15" t="n"/>
      <c r="N102" s="16" t="n"/>
      <c r="O102" s="16" t="n"/>
      <c r="P102" s="15" t="n"/>
      <c r="Q102" s="14">
        <f>IF(A102="","",SUMIFS('Register'!$K$6:$K$505,'Register'!$P$6:$P$505,"Approved",'Register'!$E$6:$E$505,"&lt;="&amp;E102))</f>
        <v/>
      </c>
      <c r="R102" s="17">
        <f>IF(OR(A102="",CONTRACT_SUM=""),"",Q102/CONTRACT_SUM)</f>
        <v/>
      </c>
      <c r="S102" s="18">
        <f>IF(H102="","",H102+TA_VO)</f>
        <v/>
      </c>
      <c r="T102" s="14">
        <f>IF(H102="","",IF(N102="",DATADATE,N102)-H102)</f>
        <v/>
      </c>
      <c r="U102" s="14">
        <f>IF(OR(S102="",N102&lt;&gt;""),"",IF(DATADATE&gt;S102,"OVERDUE",""))</f>
        <v/>
      </c>
      <c r="V102" s="15" t="n"/>
      <c r="W102" s="15" t="n"/>
    </row>
    <row r="103">
      <c r="A103" s="14">
        <f>IF(D103="","",PROJ&amp;"-"&amp;B103&amp;"-"&amp;C103&amp;"-"&amp;TEXT(D103,"0000"))</f>
        <v/>
      </c>
      <c r="B103" s="15" t="n"/>
      <c r="C103" s="15" t="n"/>
      <c r="D103" s="15" t="n"/>
      <c r="E103" s="16" t="n"/>
      <c r="F103" s="15" t="n"/>
      <c r="G103" s="15" t="n"/>
      <c r="H103" s="16" t="n"/>
      <c r="I103" s="15" t="n"/>
      <c r="J103" s="15" t="n"/>
      <c r="K103" s="15" t="n"/>
      <c r="L103" s="15" t="n"/>
      <c r="M103" s="15" t="n"/>
      <c r="N103" s="16" t="n"/>
      <c r="O103" s="16" t="n"/>
      <c r="P103" s="15" t="n"/>
      <c r="Q103" s="14">
        <f>IF(A103="","",SUMIFS('Register'!$K$6:$K$505,'Register'!$P$6:$P$505,"Approved",'Register'!$E$6:$E$505,"&lt;="&amp;E103))</f>
        <v/>
      </c>
      <c r="R103" s="17">
        <f>IF(OR(A103="",CONTRACT_SUM=""),"",Q103/CONTRACT_SUM)</f>
        <v/>
      </c>
      <c r="S103" s="18">
        <f>IF(H103="","",H103+TA_VO)</f>
        <v/>
      </c>
      <c r="T103" s="14">
        <f>IF(H103="","",IF(N103="",DATADATE,N103)-H103)</f>
        <v/>
      </c>
      <c r="U103" s="14">
        <f>IF(OR(S103="",N103&lt;&gt;""),"",IF(DATADATE&gt;S103,"OVERDUE",""))</f>
        <v/>
      </c>
      <c r="V103" s="15" t="n"/>
      <c r="W103" s="15" t="n"/>
    </row>
    <row r="104">
      <c r="A104" s="14">
        <f>IF(D104="","",PROJ&amp;"-"&amp;B104&amp;"-"&amp;C104&amp;"-"&amp;TEXT(D104,"0000"))</f>
        <v/>
      </c>
      <c r="B104" s="15" t="n"/>
      <c r="C104" s="15" t="n"/>
      <c r="D104" s="15" t="n"/>
      <c r="E104" s="16" t="n"/>
      <c r="F104" s="15" t="n"/>
      <c r="G104" s="15" t="n"/>
      <c r="H104" s="16" t="n"/>
      <c r="I104" s="15" t="n"/>
      <c r="J104" s="15" t="n"/>
      <c r="K104" s="15" t="n"/>
      <c r="L104" s="15" t="n"/>
      <c r="M104" s="15" t="n"/>
      <c r="N104" s="16" t="n"/>
      <c r="O104" s="16" t="n"/>
      <c r="P104" s="15" t="n"/>
      <c r="Q104" s="14">
        <f>IF(A104="","",SUMIFS('Register'!$K$6:$K$505,'Register'!$P$6:$P$505,"Approved",'Register'!$E$6:$E$505,"&lt;="&amp;E104))</f>
        <v/>
      </c>
      <c r="R104" s="17">
        <f>IF(OR(A104="",CONTRACT_SUM=""),"",Q104/CONTRACT_SUM)</f>
        <v/>
      </c>
      <c r="S104" s="18">
        <f>IF(H104="","",H104+TA_VO)</f>
        <v/>
      </c>
      <c r="T104" s="14">
        <f>IF(H104="","",IF(N104="",DATADATE,N104)-H104)</f>
        <v/>
      </c>
      <c r="U104" s="14">
        <f>IF(OR(S104="",N104&lt;&gt;""),"",IF(DATADATE&gt;S104,"OVERDUE",""))</f>
        <v/>
      </c>
      <c r="V104" s="15" t="n"/>
      <c r="W104" s="15" t="n"/>
    </row>
    <row r="105">
      <c r="A105" s="14">
        <f>IF(D105="","",PROJ&amp;"-"&amp;B105&amp;"-"&amp;C105&amp;"-"&amp;TEXT(D105,"0000"))</f>
        <v/>
      </c>
      <c r="B105" s="15" t="n"/>
      <c r="C105" s="15" t="n"/>
      <c r="D105" s="15" t="n"/>
      <c r="E105" s="16" t="n"/>
      <c r="F105" s="15" t="n"/>
      <c r="G105" s="15" t="n"/>
      <c r="H105" s="16" t="n"/>
      <c r="I105" s="15" t="n"/>
      <c r="J105" s="15" t="n"/>
      <c r="K105" s="15" t="n"/>
      <c r="L105" s="15" t="n"/>
      <c r="M105" s="15" t="n"/>
      <c r="N105" s="16" t="n"/>
      <c r="O105" s="16" t="n"/>
      <c r="P105" s="15" t="n"/>
      <c r="Q105" s="14">
        <f>IF(A105="","",SUMIFS('Register'!$K$6:$K$505,'Register'!$P$6:$P$505,"Approved",'Register'!$E$6:$E$505,"&lt;="&amp;E105))</f>
        <v/>
      </c>
      <c r="R105" s="17">
        <f>IF(OR(A105="",CONTRACT_SUM=""),"",Q105/CONTRACT_SUM)</f>
        <v/>
      </c>
      <c r="S105" s="18">
        <f>IF(H105="","",H105+TA_VO)</f>
        <v/>
      </c>
      <c r="T105" s="14">
        <f>IF(H105="","",IF(N105="",DATADATE,N105)-H105)</f>
        <v/>
      </c>
      <c r="U105" s="14">
        <f>IF(OR(S105="",N105&lt;&gt;""),"",IF(DATADATE&gt;S105,"OVERDUE",""))</f>
        <v/>
      </c>
      <c r="V105" s="15" t="n"/>
      <c r="W105" s="15" t="n"/>
    </row>
    <row r="106">
      <c r="A106" s="14">
        <f>IF(D106="","",PROJ&amp;"-"&amp;B106&amp;"-"&amp;C106&amp;"-"&amp;TEXT(D106,"0000"))</f>
        <v/>
      </c>
      <c r="B106" s="15" t="n"/>
      <c r="C106" s="15" t="n"/>
      <c r="D106" s="15" t="n"/>
      <c r="E106" s="16" t="n"/>
      <c r="F106" s="15" t="n"/>
      <c r="G106" s="15" t="n"/>
      <c r="H106" s="16" t="n"/>
      <c r="I106" s="15" t="n"/>
      <c r="J106" s="15" t="n"/>
      <c r="K106" s="15" t="n"/>
      <c r="L106" s="15" t="n"/>
      <c r="M106" s="15" t="n"/>
      <c r="N106" s="16" t="n"/>
      <c r="O106" s="16" t="n"/>
      <c r="P106" s="15" t="n"/>
      <c r="Q106" s="14">
        <f>IF(A106="","",SUMIFS('Register'!$K$6:$K$505,'Register'!$P$6:$P$505,"Approved",'Register'!$E$6:$E$505,"&lt;="&amp;E106))</f>
        <v/>
      </c>
      <c r="R106" s="17">
        <f>IF(OR(A106="",CONTRACT_SUM=""),"",Q106/CONTRACT_SUM)</f>
        <v/>
      </c>
      <c r="S106" s="18">
        <f>IF(H106="","",H106+TA_VO)</f>
        <v/>
      </c>
      <c r="T106" s="14">
        <f>IF(H106="","",IF(N106="",DATADATE,N106)-H106)</f>
        <v/>
      </c>
      <c r="U106" s="14">
        <f>IF(OR(S106="",N106&lt;&gt;""),"",IF(DATADATE&gt;S106,"OVERDUE",""))</f>
        <v/>
      </c>
      <c r="V106" s="15" t="n"/>
      <c r="W106" s="15" t="n"/>
    </row>
    <row r="107">
      <c r="A107" s="14">
        <f>IF(D107="","",PROJ&amp;"-"&amp;B107&amp;"-"&amp;C107&amp;"-"&amp;TEXT(D107,"0000"))</f>
        <v/>
      </c>
      <c r="B107" s="15" t="n"/>
      <c r="C107" s="15" t="n"/>
      <c r="D107" s="15" t="n"/>
      <c r="E107" s="16" t="n"/>
      <c r="F107" s="15" t="n"/>
      <c r="G107" s="15" t="n"/>
      <c r="H107" s="16" t="n"/>
      <c r="I107" s="15" t="n"/>
      <c r="J107" s="15" t="n"/>
      <c r="K107" s="15" t="n"/>
      <c r="L107" s="15" t="n"/>
      <c r="M107" s="15" t="n"/>
      <c r="N107" s="16" t="n"/>
      <c r="O107" s="16" t="n"/>
      <c r="P107" s="15" t="n"/>
      <c r="Q107" s="14">
        <f>IF(A107="","",SUMIFS('Register'!$K$6:$K$505,'Register'!$P$6:$P$505,"Approved",'Register'!$E$6:$E$505,"&lt;="&amp;E107))</f>
        <v/>
      </c>
      <c r="R107" s="17">
        <f>IF(OR(A107="",CONTRACT_SUM=""),"",Q107/CONTRACT_SUM)</f>
        <v/>
      </c>
      <c r="S107" s="18">
        <f>IF(H107="","",H107+TA_VO)</f>
        <v/>
      </c>
      <c r="T107" s="14">
        <f>IF(H107="","",IF(N107="",DATADATE,N107)-H107)</f>
        <v/>
      </c>
      <c r="U107" s="14">
        <f>IF(OR(S107="",N107&lt;&gt;""),"",IF(DATADATE&gt;S107,"OVERDUE",""))</f>
        <v/>
      </c>
      <c r="V107" s="15" t="n"/>
      <c r="W107" s="15" t="n"/>
    </row>
    <row r="108">
      <c r="A108" s="14">
        <f>IF(D108="","",PROJ&amp;"-"&amp;B108&amp;"-"&amp;C108&amp;"-"&amp;TEXT(D108,"0000"))</f>
        <v/>
      </c>
      <c r="B108" s="15" t="n"/>
      <c r="C108" s="15" t="n"/>
      <c r="D108" s="15" t="n"/>
      <c r="E108" s="16" t="n"/>
      <c r="F108" s="15" t="n"/>
      <c r="G108" s="15" t="n"/>
      <c r="H108" s="16" t="n"/>
      <c r="I108" s="15" t="n"/>
      <c r="J108" s="15" t="n"/>
      <c r="K108" s="15" t="n"/>
      <c r="L108" s="15" t="n"/>
      <c r="M108" s="15" t="n"/>
      <c r="N108" s="16" t="n"/>
      <c r="O108" s="16" t="n"/>
      <c r="P108" s="15" t="n"/>
      <c r="Q108" s="14">
        <f>IF(A108="","",SUMIFS('Register'!$K$6:$K$505,'Register'!$P$6:$P$505,"Approved",'Register'!$E$6:$E$505,"&lt;="&amp;E108))</f>
        <v/>
      </c>
      <c r="R108" s="17">
        <f>IF(OR(A108="",CONTRACT_SUM=""),"",Q108/CONTRACT_SUM)</f>
        <v/>
      </c>
      <c r="S108" s="18">
        <f>IF(H108="","",H108+TA_VO)</f>
        <v/>
      </c>
      <c r="T108" s="14">
        <f>IF(H108="","",IF(N108="",DATADATE,N108)-H108)</f>
        <v/>
      </c>
      <c r="U108" s="14">
        <f>IF(OR(S108="",N108&lt;&gt;""),"",IF(DATADATE&gt;S108,"OVERDUE",""))</f>
        <v/>
      </c>
      <c r="V108" s="15" t="n"/>
      <c r="W108" s="15" t="n"/>
    </row>
    <row r="109">
      <c r="A109" s="14">
        <f>IF(D109="","",PROJ&amp;"-"&amp;B109&amp;"-"&amp;C109&amp;"-"&amp;TEXT(D109,"0000"))</f>
        <v/>
      </c>
      <c r="B109" s="15" t="n"/>
      <c r="C109" s="15" t="n"/>
      <c r="D109" s="15" t="n"/>
      <c r="E109" s="16" t="n"/>
      <c r="F109" s="15" t="n"/>
      <c r="G109" s="15" t="n"/>
      <c r="H109" s="16" t="n"/>
      <c r="I109" s="15" t="n"/>
      <c r="J109" s="15" t="n"/>
      <c r="K109" s="15" t="n"/>
      <c r="L109" s="15" t="n"/>
      <c r="M109" s="15" t="n"/>
      <c r="N109" s="16" t="n"/>
      <c r="O109" s="16" t="n"/>
      <c r="P109" s="15" t="n"/>
      <c r="Q109" s="14">
        <f>IF(A109="","",SUMIFS('Register'!$K$6:$K$505,'Register'!$P$6:$P$505,"Approved",'Register'!$E$6:$E$505,"&lt;="&amp;E109))</f>
        <v/>
      </c>
      <c r="R109" s="17">
        <f>IF(OR(A109="",CONTRACT_SUM=""),"",Q109/CONTRACT_SUM)</f>
        <v/>
      </c>
      <c r="S109" s="18">
        <f>IF(H109="","",H109+TA_VO)</f>
        <v/>
      </c>
      <c r="T109" s="14">
        <f>IF(H109="","",IF(N109="",DATADATE,N109)-H109)</f>
        <v/>
      </c>
      <c r="U109" s="14">
        <f>IF(OR(S109="",N109&lt;&gt;""),"",IF(DATADATE&gt;S109,"OVERDUE",""))</f>
        <v/>
      </c>
      <c r="V109" s="15" t="n"/>
      <c r="W109" s="15" t="n"/>
    </row>
    <row r="110">
      <c r="A110" s="14">
        <f>IF(D110="","",PROJ&amp;"-"&amp;B110&amp;"-"&amp;C110&amp;"-"&amp;TEXT(D110,"0000"))</f>
        <v/>
      </c>
      <c r="B110" s="15" t="n"/>
      <c r="C110" s="15" t="n"/>
      <c r="D110" s="15" t="n"/>
      <c r="E110" s="16" t="n"/>
      <c r="F110" s="15" t="n"/>
      <c r="G110" s="15" t="n"/>
      <c r="H110" s="16" t="n"/>
      <c r="I110" s="15" t="n"/>
      <c r="J110" s="15" t="n"/>
      <c r="K110" s="15" t="n"/>
      <c r="L110" s="15" t="n"/>
      <c r="M110" s="15" t="n"/>
      <c r="N110" s="16" t="n"/>
      <c r="O110" s="16" t="n"/>
      <c r="P110" s="15" t="n"/>
      <c r="Q110" s="14">
        <f>IF(A110="","",SUMIFS('Register'!$K$6:$K$505,'Register'!$P$6:$P$505,"Approved",'Register'!$E$6:$E$505,"&lt;="&amp;E110))</f>
        <v/>
      </c>
      <c r="R110" s="17">
        <f>IF(OR(A110="",CONTRACT_SUM=""),"",Q110/CONTRACT_SUM)</f>
        <v/>
      </c>
      <c r="S110" s="18">
        <f>IF(H110="","",H110+TA_VO)</f>
        <v/>
      </c>
      <c r="T110" s="14">
        <f>IF(H110="","",IF(N110="",DATADATE,N110)-H110)</f>
        <v/>
      </c>
      <c r="U110" s="14">
        <f>IF(OR(S110="",N110&lt;&gt;""),"",IF(DATADATE&gt;S110,"OVERDUE",""))</f>
        <v/>
      </c>
      <c r="V110" s="15" t="n"/>
      <c r="W110" s="15" t="n"/>
    </row>
    <row r="111">
      <c r="A111" s="14">
        <f>IF(D111="","",PROJ&amp;"-"&amp;B111&amp;"-"&amp;C111&amp;"-"&amp;TEXT(D111,"0000"))</f>
        <v/>
      </c>
      <c r="B111" s="15" t="n"/>
      <c r="C111" s="15" t="n"/>
      <c r="D111" s="15" t="n"/>
      <c r="E111" s="16" t="n"/>
      <c r="F111" s="15" t="n"/>
      <c r="G111" s="15" t="n"/>
      <c r="H111" s="16" t="n"/>
      <c r="I111" s="15" t="n"/>
      <c r="J111" s="15" t="n"/>
      <c r="K111" s="15" t="n"/>
      <c r="L111" s="15" t="n"/>
      <c r="M111" s="15" t="n"/>
      <c r="N111" s="16" t="n"/>
      <c r="O111" s="16" t="n"/>
      <c r="P111" s="15" t="n"/>
      <c r="Q111" s="14">
        <f>IF(A111="","",SUMIFS('Register'!$K$6:$K$505,'Register'!$P$6:$P$505,"Approved",'Register'!$E$6:$E$505,"&lt;="&amp;E111))</f>
        <v/>
      </c>
      <c r="R111" s="17">
        <f>IF(OR(A111="",CONTRACT_SUM=""),"",Q111/CONTRACT_SUM)</f>
        <v/>
      </c>
      <c r="S111" s="18">
        <f>IF(H111="","",H111+TA_VO)</f>
        <v/>
      </c>
      <c r="T111" s="14">
        <f>IF(H111="","",IF(N111="",DATADATE,N111)-H111)</f>
        <v/>
      </c>
      <c r="U111" s="14">
        <f>IF(OR(S111="",N111&lt;&gt;""),"",IF(DATADATE&gt;S111,"OVERDUE",""))</f>
        <v/>
      </c>
      <c r="V111" s="15" t="n"/>
      <c r="W111" s="15" t="n"/>
    </row>
    <row r="112">
      <c r="A112" s="14">
        <f>IF(D112="","",PROJ&amp;"-"&amp;B112&amp;"-"&amp;C112&amp;"-"&amp;TEXT(D112,"0000"))</f>
        <v/>
      </c>
      <c r="B112" s="15" t="n"/>
      <c r="C112" s="15" t="n"/>
      <c r="D112" s="15" t="n"/>
      <c r="E112" s="16" t="n"/>
      <c r="F112" s="15" t="n"/>
      <c r="G112" s="15" t="n"/>
      <c r="H112" s="16" t="n"/>
      <c r="I112" s="15" t="n"/>
      <c r="J112" s="15" t="n"/>
      <c r="K112" s="15" t="n"/>
      <c r="L112" s="15" t="n"/>
      <c r="M112" s="15" t="n"/>
      <c r="N112" s="16" t="n"/>
      <c r="O112" s="16" t="n"/>
      <c r="P112" s="15" t="n"/>
      <c r="Q112" s="14">
        <f>IF(A112="","",SUMIFS('Register'!$K$6:$K$505,'Register'!$P$6:$P$505,"Approved",'Register'!$E$6:$E$505,"&lt;="&amp;E112))</f>
        <v/>
      </c>
      <c r="R112" s="17">
        <f>IF(OR(A112="",CONTRACT_SUM=""),"",Q112/CONTRACT_SUM)</f>
        <v/>
      </c>
      <c r="S112" s="18">
        <f>IF(H112="","",H112+TA_VO)</f>
        <v/>
      </c>
      <c r="T112" s="14">
        <f>IF(H112="","",IF(N112="",DATADATE,N112)-H112)</f>
        <v/>
      </c>
      <c r="U112" s="14">
        <f>IF(OR(S112="",N112&lt;&gt;""),"",IF(DATADATE&gt;S112,"OVERDUE",""))</f>
        <v/>
      </c>
      <c r="V112" s="15" t="n"/>
      <c r="W112" s="15" t="n"/>
    </row>
    <row r="113">
      <c r="A113" s="14">
        <f>IF(D113="","",PROJ&amp;"-"&amp;B113&amp;"-"&amp;C113&amp;"-"&amp;TEXT(D113,"0000"))</f>
        <v/>
      </c>
      <c r="B113" s="15" t="n"/>
      <c r="C113" s="15" t="n"/>
      <c r="D113" s="15" t="n"/>
      <c r="E113" s="16" t="n"/>
      <c r="F113" s="15" t="n"/>
      <c r="G113" s="15" t="n"/>
      <c r="H113" s="16" t="n"/>
      <c r="I113" s="15" t="n"/>
      <c r="J113" s="15" t="n"/>
      <c r="K113" s="15" t="n"/>
      <c r="L113" s="15" t="n"/>
      <c r="M113" s="15" t="n"/>
      <c r="N113" s="16" t="n"/>
      <c r="O113" s="16" t="n"/>
      <c r="P113" s="15" t="n"/>
      <c r="Q113" s="14">
        <f>IF(A113="","",SUMIFS('Register'!$K$6:$K$505,'Register'!$P$6:$P$505,"Approved",'Register'!$E$6:$E$505,"&lt;="&amp;E113))</f>
        <v/>
      </c>
      <c r="R113" s="17">
        <f>IF(OR(A113="",CONTRACT_SUM=""),"",Q113/CONTRACT_SUM)</f>
        <v/>
      </c>
      <c r="S113" s="18">
        <f>IF(H113="","",H113+TA_VO)</f>
        <v/>
      </c>
      <c r="T113" s="14">
        <f>IF(H113="","",IF(N113="",DATADATE,N113)-H113)</f>
        <v/>
      </c>
      <c r="U113" s="14">
        <f>IF(OR(S113="",N113&lt;&gt;""),"",IF(DATADATE&gt;S113,"OVERDUE",""))</f>
        <v/>
      </c>
      <c r="V113" s="15" t="n"/>
      <c r="W113" s="15" t="n"/>
    </row>
    <row r="114">
      <c r="A114" s="14">
        <f>IF(D114="","",PROJ&amp;"-"&amp;B114&amp;"-"&amp;C114&amp;"-"&amp;TEXT(D114,"0000"))</f>
        <v/>
      </c>
      <c r="B114" s="15" t="n"/>
      <c r="C114" s="15" t="n"/>
      <c r="D114" s="15" t="n"/>
      <c r="E114" s="16" t="n"/>
      <c r="F114" s="15" t="n"/>
      <c r="G114" s="15" t="n"/>
      <c r="H114" s="16" t="n"/>
      <c r="I114" s="15" t="n"/>
      <c r="J114" s="15" t="n"/>
      <c r="K114" s="15" t="n"/>
      <c r="L114" s="15" t="n"/>
      <c r="M114" s="15" t="n"/>
      <c r="N114" s="16" t="n"/>
      <c r="O114" s="16" t="n"/>
      <c r="P114" s="15" t="n"/>
      <c r="Q114" s="14">
        <f>IF(A114="","",SUMIFS('Register'!$K$6:$K$505,'Register'!$P$6:$P$505,"Approved",'Register'!$E$6:$E$505,"&lt;="&amp;E114))</f>
        <v/>
      </c>
      <c r="R114" s="17">
        <f>IF(OR(A114="",CONTRACT_SUM=""),"",Q114/CONTRACT_SUM)</f>
        <v/>
      </c>
      <c r="S114" s="18">
        <f>IF(H114="","",H114+TA_VO)</f>
        <v/>
      </c>
      <c r="T114" s="14">
        <f>IF(H114="","",IF(N114="",DATADATE,N114)-H114)</f>
        <v/>
      </c>
      <c r="U114" s="14">
        <f>IF(OR(S114="",N114&lt;&gt;""),"",IF(DATADATE&gt;S114,"OVERDUE",""))</f>
        <v/>
      </c>
      <c r="V114" s="15" t="n"/>
      <c r="W114" s="15" t="n"/>
    </row>
    <row r="115">
      <c r="A115" s="14">
        <f>IF(D115="","",PROJ&amp;"-"&amp;B115&amp;"-"&amp;C115&amp;"-"&amp;TEXT(D115,"0000"))</f>
        <v/>
      </c>
      <c r="B115" s="15" t="n"/>
      <c r="C115" s="15" t="n"/>
      <c r="D115" s="15" t="n"/>
      <c r="E115" s="16" t="n"/>
      <c r="F115" s="15" t="n"/>
      <c r="G115" s="15" t="n"/>
      <c r="H115" s="16" t="n"/>
      <c r="I115" s="15" t="n"/>
      <c r="J115" s="15" t="n"/>
      <c r="K115" s="15" t="n"/>
      <c r="L115" s="15" t="n"/>
      <c r="M115" s="15" t="n"/>
      <c r="N115" s="16" t="n"/>
      <c r="O115" s="16" t="n"/>
      <c r="P115" s="15" t="n"/>
      <c r="Q115" s="14">
        <f>IF(A115="","",SUMIFS('Register'!$K$6:$K$505,'Register'!$P$6:$P$505,"Approved",'Register'!$E$6:$E$505,"&lt;="&amp;E115))</f>
        <v/>
      </c>
      <c r="R115" s="17">
        <f>IF(OR(A115="",CONTRACT_SUM=""),"",Q115/CONTRACT_SUM)</f>
        <v/>
      </c>
      <c r="S115" s="18">
        <f>IF(H115="","",H115+TA_VO)</f>
        <v/>
      </c>
      <c r="T115" s="14">
        <f>IF(H115="","",IF(N115="",DATADATE,N115)-H115)</f>
        <v/>
      </c>
      <c r="U115" s="14">
        <f>IF(OR(S115="",N115&lt;&gt;""),"",IF(DATADATE&gt;S115,"OVERDUE",""))</f>
        <v/>
      </c>
      <c r="V115" s="15" t="n"/>
      <c r="W115" s="15" t="n"/>
    </row>
    <row r="116">
      <c r="A116" s="14">
        <f>IF(D116="","",PROJ&amp;"-"&amp;B116&amp;"-"&amp;C116&amp;"-"&amp;TEXT(D116,"0000"))</f>
        <v/>
      </c>
      <c r="B116" s="15" t="n"/>
      <c r="C116" s="15" t="n"/>
      <c r="D116" s="15" t="n"/>
      <c r="E116" s="16" t="n"/>
      <c r="F116" s="15" t="n"/>
      <c r="G116" s="15" t="n"/>
      <c r="H116" s="16" t="n"/>
      <c r="I116" s="15" t="n"/>
      <c r="J116" s="15" t="n"/>
      <c r="K116" s="15" t="n"/>
      <c r="L116" s="15" t="n"/>
      <c r="M116" s="15" t="n"/>
      <c r="N116" s="16" t="n"/>
      <c r="O116" s="16" t="n"/>
      <c r="P116" s="15" t="n"/>
      <c r="Q116" s="14">
        <f>IF(A116="","",SUMIFS('Register'!$K$6:$K$505,'Register'!$P$6:$P$505,"Approved",'Register'!$E$6:$E$505,"&lt;="&amp;E116))</f>
        <v/>
      </c>
      <c r="R116" s="17">
        <f>IF(OR(A116="",CONTRACT_SUM=""),"",Q116/CONTRACT_SUM)</f>
        <v/>
      </c>
      <c r="S116" s="18">
        <f>IF(H116="","",H116+TA_VO)</f>
        <v/>
      </c>
      <c r="T116" s="14">
        <f>IF(H116="","",IF(N116="",DATADATE,N116)-H116)</f>
        <v/>
      </c>
      <c r="U116" s="14">
        <f>IF(OR(S116="",N116&lt;&gt;""),"",IF(DATADATE&gt;S116,"OVERDUE",""))</f>
        <v/>
      </c>
      <c r="V116" s="15" t="n"/>
      <c r="W116" s="15" t="n"/>
    </row>
    <row r="117">
      <c r="A117" s="14">
        <f>IF(D117="","",PROJ&amp;"-"&amp;B117&amp;"-"&amp;C117&amp;"-"&amp;TEXT(D117,"0000"))</f>
        <v/>
      </c>
      <c r="B117" s="15" t="n"/>
      <c r="C117" s="15" t="n"/>
      <c r="D117" s="15" t="n"/>
      <c r="E117" s="16" t="n"/>
      <c r="F117" s="15" t="n"/>
      <c r="G117" s="15" t="n"/>
      <c r="H117" s="16" t="n"/>
      <c r="I117" s="15" t="n"/>
      <c r="J117" s="15" t="n"/>
      <c r="K117" s="15" t="n"/>
      <c r="L117" s="15" t="n"/>
      <c r="M117" s="15" t="n"/>
      <c r="N117" s="16" t="n"/>
      <c r="O117" s="16" t="n"/>
      <c r="P117" s="15" t="n"/>
      <c r="Q117" s="14">
        <f>IF(A117="","",SUMIFS('Register'!$K$6:$K$505,'Register'!$P$6:$P$505,"Approved",'Register'!$E$6:$E$505,"&lt;="&amp;E117))</f>
        <v/>
      </c>
      <c r="R117" s="17">
        <f>IF(OR(A117="",CONTRACT_SUM=""),"",Q117/CONTRACT_SUM)</f>
        <v/>
      </c>
      <c r="S117" s="18">
        <f>IF(H117="","",H117+TA_VO)</f>
        <v/>
      </c>
      <c r="T117" s="14">
        <f>IF(H117="","",IF(N117="",DATADATE,N117)-H117)</f>
        <v/>
      </c>
      <c r="U117" s="14">
        <f>IF(OR(S117="",N117&lt;&gt;""),"",IF(DATADATE&gt;S117,"OVERDUE",""))</f>
        <v/>
      </c>
      <c r="V117" s="15" t="n"/>
      <c r="W117" s="15" t="n"/>
    </row>
    <row r="118">
      <c r="A118" s="14">
        <f>IF(D118="","",PROJ&amp;"-"&amp;B118&amp;"-"&amp;C118&amp;"-"&amp;TEXT(D118,"0000"))</f>
        <v/>
      </c>
      <c r="B118" s="15" t="n"/>
      <c r="C118" s="15" t="n"/>
      <c r="D118" s="15" t="n"/>
      <c r="E118" s="16" t="n"/>
      <c r="F118" s="15" t="n"/>
      <c r="G118" s="15" t="n"/>
      <c r="H118" s="16" t="n"/>
      <c r="I118" s="15" t="n"/>
      <c r="J118" s="15" t="n"/>
      <c r="K118" s="15" t="n"/>
      <c r="L118" s="15" t="n"/>
      <c r="M118" s="15" t="n"/>
      <c r="N118" s="16" t="n"/>
      <c r="O118" s="16" t="n"/>
      <c r="P118" s="15" t="n"/>
      <c r="Q118" s="14">
        <f>IF(A118="","",SUMIFS('Register'!$K$6:$K$505,'Register'!$P$6:$P$505,"Approved",'Register'!$E$6:$E$505,"&lt;="&amp;E118))</f>
        <v/>
      </c>
      <c r="R118" s="17">
        <f>IF(OR(A118="",CONTRACT_SUM=""),"",Q118/CONTRACT_SUM)</f>
        <v/>
      </c>
      <c r="S118" s="18">
        <f>IF(H118="","",H118+TA_VO)</f>
        <v/>
      </c>
      <c r="T118" s="14">
        <f>IF(H118="","",IF(N118="",DATADATE,N118)-H118)</f>
        <v/>
      </c>
      <c r="U118" s="14">
        <f>IF(OR(S118="",N118&lt;&gt;""),"",IF(DATADATE&gt;S118,"OVERDUE",""))</f>
        <v/>
      </c>
      <c r="V118" s="15" t="n"/>
      <c r="W118" s="15" t="n"/>
    </row>
    <row r="119">
      <c r="A119" s="14">
        <f>IF(D119="","",PROJ&amp;"-"&amp;B119&amp;"-"&amp;C119&amp;"-"&amp;TEXT(D119,"0000"))</f>
        <v/>
      </c>
      <c r="B119" s="15" t="n"/>
      <c r="C119" s="15" t="n"/>
      <c r="D119" s="15" t="n"/>
      <c r="E119" s="16" t="n"/>
      <c r="F119" s="15" t="n"/>
      <c r="G119" s="15" t="n"/>
      <c r="H119" s="16" t="n"/>
      <c r="I119" s="15" t="n"/>
      <c r="J119" s="15" t="n"/>
      <c r="K119" s="15" t="n"/>
      <c r="L119" s="15" t="n"/>
      <c r="M119" s="15" t="n"/>
      <c r="N119" s="16" t="n"/>
      <c r="O119" s="16" t="n"/>
      <c r="P119" s="15" t="n"/>
      <c r="Q119" s="14">
        <f>IF(A119="","",SUMIFS('Register'!$K$6:$K$505,'Register'!$P$6:$P$505,"Approved",'Register'!$E$6:$E$505,"&lt;="&amp;E119))</f>
        <v/>
      </c>
      <c r="R119" s="17">
        <f>IF(OR(A119="",CONTRACT_SUM=""),"",Q119/CONTRACT_SUM)</f>
        <v/>
      </c>
      <c r="S119" s="18">
        <f>IF(H119="","",H119+TA_VO)</f>
        <v/>
      </c>
      <c r="T119" s="14">
        <f>IF(H119="","",IF(N119="",DATADATE,N119)-H119)</f>
        <v/>
      </c>
      <c r="U119" s="14">
        <f>IF(OR(S119="",N119&lt;&gt;""),"",IF(DATADATE&gt;S119,"OVERDUE",""))</f>
        <v/>
      </c>
      <c r="V119" s="15" t="n"/>
      <c r="W119" s="15" t="n"/>
    </row>
    <row r="120">
      <c r="A120" s="14">
        <f>IF(D120="","",PROJ&amp;"-"&amp;B120&amp;"-"&amp;C120&amp;"-"&amp;TEXT(D120,"0000"))</f>
        <v/>
      </c>
      <c r="B120" s="15" t="n"/>
      <c r="C120" s="15" t="n"/>
      <c r="D120" s="15" t="n"/>
      <c r="E120" s="16" t="n"/>
      <c r="F120" s="15" t="n"/>
      <c r="G120" s="15" t="n"/>
      <c r="H120" s="16" t="n"/>
      <c r="I120" s="15" t="n"/>
      <c r="J120" s="15" t="n"/>
      <c r="K120" s="15" t="n"/>
      <c r="L120" s="15" t="n"/>
      <c r="M120" s="15" t="n"/>
      <c r="N120" s="16" t="n"/>
      <c r="O120" s="16" t="n"/>
      <c r="P120" s="15" t="n"/>
      <c r="Q120" s="14">
        <f>IF(A120="","",SUMIFS('Register'!$K$6:$K$505,'Register'!$P$6:$P$505,"Approved",'Register'!$E$6:$E$505,"&lt;="&amp;E120))</f>
        <v/>
      </c>
      <c r="R120" s="17">
        <f>IF(OR(A120="",CONTRACT_SUM=""),"",Q120/CONTRACT_SUM)</f>
        <v/>
      </c>
      <c r="S120" s="18">
        <f>IF(H120="","",H120+TA_VO)</f>
        <v/>
      </c>
      <c r="T120" s="14">
        <f>IF(H120="","",IF(N120="",DATADATE,N120)-H120)</f>
        <v/>
      </c>
      <c r="U120" s="14">
        <f>IF(OR(S120="",N120&lt;&gt;""),"",IF(DATADATE&gt;S120,"OVERDUE",""))</f>
        <v/>
      </c>
      <c r="V120" s="15" t="n"/>
      <c r="W120" s="15" t="n"/>
    </row>
    <row r="121">
      <c r="A121" s="14">
        <f>IF(D121="","",PROJ&amp;"-"&amp;B121&amp;"-"&amp;C121&amp;"-"&amp;TEXT(D121,"0000"))</f>
        <v/>
      </c>
      <c r="B121" s="15" t="n"/>
      <c r="C121" s="15" t="n"/>
      <c r="D121" s="15" t="n"/>
      <c r="E121" s="16" t="n"/>
      <c r="F121" s="15" t="n"/>
      <c r="G121" s="15" t="n"/>
      <c r="H121" s="16" t="n"/>
      <c r="I121" s="15" t="n"/>
      <c r="J121" s="15" t="n"/>
      <c r="K121" s="15" t="n"/>
      <c r="L121" s="15" t="n"/>
      <c r="M121" s="15" t="n"/>
      <c r="N121" s="16" t="n"/>
      <c r="O121" s="16" t="n"/>
      <c r="P121" s="15" t="n"/>
      <c r="Q121" s="14">
        <f>IF(A121="","",SUMIFS('Register'!$K$6:$K$505,'Register'!$P$6:$P$505,"Approved",'Register'!$E$6:$E$505,"&lt;="&amp;E121))</f>
        <v/>
      </c>
      <c r="R121" s="17">
        <f>IF(OR(A121="",CONTRACT_SUM=""),"",Q121/CONTRACT_SUM)</f>
        <v/>
      </c>
      <c r="S121" s="18">
        <f>IF(H121="","",H121+TA_VO)</f>
        <v/>
      </c>
      <c r="T121" s="14">
        <f>IF(H121="","",IF(N121="",DATADATE,N121)-H121)</f>
        <v/>
      </c>
      <c r="U121" s="14">
        <f>IF(OR(S121="",N121&lt;&gt;""),"",IF(DATADATE&gt;S121,"OVERDUE",""))</f>
        <v/>
      </c>
      <c r="V121" s="15" t="n"/>
      <c r="W121" s="15" t="n"/>
    </row>
    <row r="122">
      <c r="A122" s="14">
        <f>IF(D122="","",PROJ&amp;"-"&amp;B122&amp;"-"&amp;C122&amp;"-"&amp;TEXT(D122,"0000"))</f>
        <v/>
      </c>
      <c r="B122" s="15" t="n"/>
      <c r="C122" s="15" t="n"/>
      <c r="D122" s="15" t="n"/>
      <c r="E122" s="16" t="n"/>
      <c r="F122" s="15" t="n"/>
      <c r="G122" s="15" t="n"/>
      <c r="H122" s="16" t="n"/>
      <c r="I122" s="15" t="n"/>
      <c r="J122" s="15" t="n"/>
      <c r="K122" s="15" t="n"/>
      <c r="L122" s="15" t="n"/>
      <c r="M122" s="15" t="n"/>
      <c r="N122" s="16" t="n"/>
      <c r="O122" s="16" t="n"/>
      <c r="P122" s="15" t="n"/>
      <c r="Q122" s="14">
        <f>IF(A122="","",SUMIFS('Register'!$K$6:$K$505,'Register'!$P$6:$P$505,"Approved",'Register'!$E$6:$E$505,"&lt;="&amp;E122))</f>
        <v/>
      </c>
      <c r="R122" s="17">
        <f>IF(OR(A122="",CONTRACT_SUM=""),"",Q122/CONTRACT_SUM)</f>
        <v/>
      </c>
      <c r="S122" s="18">
        <f>IF(H122="","",H122+TA_VO)</f>
        <v/>
      </c>
      <c r="T122" s="14">
        <f>IF(H122="","",IF(N122="",DATADATE,N122)-H122)</f>
        <v/>
      </c>
      <c r="U122" s="14">
        <f>IF(OR(S122="",N122&lt;&gt;""),"",IF(DATADATE&gt;S122,"OVERDUE",""))</f>
        <v/>
      </c>
      <c r="V122" s="15" t="n"/>
      <c r="W122" s="15" t="n"/>
    </row>
    <row r="123">
      <c r="A123" s="14">
        <f>IF(D123="","",PROJ&amp;"-"&amp;B123&amp;"-"&amp;C123&amp;"-"&amp;TEXT(D123,"0000"))</f>
        <v/>
      </c>
      <c r="B123" s="15" t="n"/>
      <c r="C123" s="15" t="n"/>
      <c r="D123" s="15" t="n"/>
      <c r="E123" s="16" t="n"/>
      <c r="F123" s="15" t="n"/>
      <c r="G123" s="15" t="n"/>
      <c r="H123" s="16" t="n"/>
      <c r="I123" s="15" t="n"/>
      <c r="J123" s="15" t="n"/>
      <c r="K123" s="15" t="n"/>
      <c r="L123" s="15" t="n"/>
      <c r="M123" s="15" t="n"/>
      <c r="N123" s="16" t="n"/>
      <c r="O123" s="16" t="n"/>
      <c r="P123" s="15" t="n"/>
      <c r="Q123" s="14">
        <f>IF(A123="","",SUMIFS('Register'!$K$6:$K$505,'Register'!$P$6:$P$505,"Approved",'Register'!$E$6:$E$505,"&lt;="&amp;E123))</f>
        <v/>
      </c>
      <c r="R123" s="17">
        <f>IF(OR(A123="",CONTRACT_SUM=""),"",Q123/CONTRACT_SUM)</f>
        <v/>
      </c>
      <c r="S123" s="18">
        <f>IF(H123="","",H123+TA_VO)</f>
        <v/>
      </c>
      <c r="T123" s="14">
        <f>IF(H123="","",IF(N123="",DATADATE,N123)-H123)</f>
        <v/>
      </c>
      <c r="U123" s="14">
        <f>IF(OR(S123="",N123&lt;&gt;""),"",IF(DATADATE&gt;S123,"OVERDUE",""))</f>
        <v/>
      </c>
      <c r="V123" s="15" t="n"/>
      <c r="W123" s="15" t="n"/>
    </row>
    <row r="124">
      <c r="A124" s="14">
        <f>IF(D124="","",PROJ&amp;"-"&amp;B124&amp;"-"&amp;C124&amp;"-"&amp;TEXT(D124,"0000"))</f>
        <v/>
      </c>
      <c r="B124" s="15" t="n"/>
      <c r="C124" s="15" t="n"/>
      <c r="D124" s="15" t="n"/>
      <c r="E124" s="16" t="n"/>
      <c r="F124" s="15" t="n"/>
      <c r="G124" s="15" t="n"/>
      <c r="H124" s="16" t="n"/>
      <c r="I124" s="15" t="n"/>
      <c r="J124" s="15" t="n"/>
      <c r="K124" s="15" t="n"/>
      <c r="L124" s="15" t="n"/>
      <c r="M124" s="15" t="n"/>
      <c r="N124" s="16" t="n"/>
      <c r="O124" s="16" t="n"/>
      <c r="P124" s="15" t="n"/>
      <c r="Q124" s="14">
        <f>IF(A124="","",SUMIFS('Register'!$K$6:$K$505,'Register'!$P$6:$P$505,"Approved",'Register'!$E$6:$E$505,"&lt;="&amp;E124))</f>
        <v/>
      </c>
      <c r="R124" s="17">
        <f>IF(OR(A124="",CONTRACT_SUM=""),"",Q124/CONTRACT_SUM)</f>
        <v/>
      </c>
      <c r="S124" s="18">
        <f>IF(H124="","",H124+TA_VO)</f>
        <v/>
      </c>
      <c r="T124" s="14">
        <f>IF(H124="","",IF(N124="",DATADATE,N124)-H124)</f>
        <v/>
      </c>
      <c r="U124" s="14">
        <f>IF(OR(S124="",N124&lt;&gt;""),"",IF(DATADATE&gt;S124,"OVERDUE",""))</f>
        <v/>
      </c>
      <c r="V124" s="15" t="n"/>
      <c r="W124" s="15" t="n"/>
    </row>
    <row r="125">
      <c r="A125" s="14">
        <f>IF(D125="","",PROJ&amp;"-"&amp;B125&amp;"-"&amp;C125&amp;"-"&amp;TEXT(D125,"0000"))</f>
        <v/>
      </c>
      <c r="B125" s="15" t="n"/>
      <c r="C125" s="15" t="n"/>
      <c r="D125" s="15" t="n"/>
      <c r="E125" s="16" t="n"/>
      <c r="F125" s="15" t="n"/>
      <c r="G125" s="15" t="n"/>
      <c r="H125" s="16" t="n"/>
      <c r="I125" s="15" t="n"/>
      <c r="J125" s="15" t="n"/>
      <c r="K125" s="15" t="n"/>
      <c r="L125" s="15" t="n"/>
      <c r="M125" s="15" t="n"/>
      <c r="N125" s="16" t="n"/>
      <c r="O125" s="16" t="n"/>
      <c r="P125" s="15" t="n"/>
      <c r="Q125" s="14">
        <f>IF(A125="","",SUMIFS('Register'!$K$6:$K$505,'Register'!$P$6:$P$505,"Approved",'Register'!$E$6:$E$505,"&lt;="&amp;E125))</f>
        <v/>
      </c>
      <c r="R125" s="17">
        <f>IF(OR(A125="",CONTRACT_SUM=""),"",Q125/CONTRACT_SUM)</f>
        <v/>
      </c>
      <c r="S125" s="18">
        <f>IF(H125="","",H125+TA_VO)</f>
        <v/>
      </c>
      <c r="T125" s="14">
        <f>IF(H125="","",IF(N125="",DATADATE,N125)-H125)</f>
        <v/>
      </c>
      <c r="U125" s="14">
        <f>IF(OR(S125="",N125&lt;&gt;""),"",IF(DATADATE&gt;S125,"OVERDUE",""))</f>
        <v/>
      </c>
      <c r="V125" s="15" t="n"/>
      <c r="W125" s="15" t="n"/>
    </row>
    <row r="126">
      <c r="A126" s="14">
        <f>IF(D126="","",PROJ&amp;"-"&amp;B126&amp;"-"&amp;C126&amp;"-"&amp;TEXT(D126,"0000"))</f>
        <v/>
      </c>
      <c r="B126" s="15" t="n"/>
      <c r="C126" s="15" t="n"/>
      <c r="D126" s="15" t="n"/>
      <c r="E126" s="16" t="n"/>
      <c r="F126" s="15" t="n"/>
      <c r="G126" s="15" t="n"/>
      <c r="H126" s="16" t="n"/>
      <c r="I126" s="15" t="n"/>
      <c r="J126" s="15" t="n"/>
      <c r="K126" s="15" t="n"/>
      <c r="L126" s="15" t="n"/>
      <c r="M126" s="15" t="n"/>
      <c r="N126" s="16" t="n"/>
      <c r="O126" s="16" t="n"/>
      <c r="P126" s="15" t="n"/>
      <c r="Q126" s="14">
        <f>IF(A126="","",SUMIFS('Register'!$K$6:$K$505,'Register'!$P$6:$P$505,"Approved",'Register'!$E$6:$E$505,"&lt;="&amp;E126))</f>
        <v/>
      </c>
      <c r="R126" s="17">
        <f>IF(OR(A126="",CONTRACT_SUM=""),"",Q126/CONTRACT_SUM)</f>
        <v/>
      </c>
      <c r="S126" s="18">
        <f>IF(H126="","",H126+TA_VO)</f>
        <v/>
      </c>
      <c r="T126" s="14">
        <f>IF(H126="","",IF(N126="",DATADATE,N126)-H126)</f>
        <v/>
      </c>
      <c r="U126" s="14">
        <f>IF(OR(S126="",N126&lt;&gt;""),"",IF(DATADATE&gt;S126,"OVERDUE",""))</f>
        <v/>
      </c>
      <c r="V126" s="15" t="n"/>
      <c r="W126" s="15" t="n"/>
    </row>
    <row r="127">
      <c r="A127" s="14">
        <f>IF(D127="","",PROJ&amp;"-"&amp;B127&amp;"-"&amp;C127&amp;"-"&amp;TEXT(D127,"0000"))</f>
        <v/>
      </c>
      <c r="B127" s="15" t="n"/>
      <c r="C127" s="15" t="n"/>
      <c r="D127" s="15" t="n"/>
      <c r="E127" s="16" t="n"/>
      <c r="F127" s="15" t="n"/>
      <c r="G127" s="15" t="n"/>
      <c r="H127" s="16" t="n"/>
      <c r="I127" s="15" t="n"/>
      <c r="J127" s="15" t="n"/>
      <c r="K127" s="15" t="n"/>
      <c r="L127" s="15" t="n"/>
      <c r="M127" s="15" t="n"/>
      <c r="N127" s="16" t="n"/>
      <c r="O127" s="16" t="n"/>
      <c r="P127" s="15" t="n"/>
      <c r="Q127" s="14">
        <f>IF(A127="","",SUMIFS('Register'!$K$6:$K$505,'Register'!$P$6:$P$505,"Approved",'Register'!$E$6:$E$505,"&lt;="&amp;E127))</f>
        <v/>
      </c>
      <c r="R127" s="17">
        <f>IF(OR(A127="",CONTRACT_SUM=""),"",Q127/CONTRACT_SUM)</f>
        <v/>
      </c>
      <c r="S127" s="18">
        <f>IF(H127="","",H127+TA_VO)</f>
        <v/>
      </c>
      <c r="T127" s="14">
        <f>IF(H127="","",IF(N127="",DATADATE,N127)-H127)</f>
        <v/>
      </c>
      <c r="U127" s="14">
        <f>IF(OR(S127="",N127&lt;&gt;""),"",IF(DATADATE&gt;S127,"OVERDUE",""))</f>
        <v/>
      </c>
      <c r="V127" s="15" t="n"/>
      <c r="W127" s="15" t="n"/>
    </row>
    <row r="128">
      <c r="A128" s="14">
        <f>IF(D128="","",PROJ&amp;"-"&amp;B128&amp;"-"&amp;C128&amp;"-"&amp;TEXT(D128,"0000"))</f>
        <v/>
      </c>
      <c r="B128" s="15" t="n"/>
      <c r="C128" s="15" t="n"/>
      <c r="D128" s="15" t="n"/>
      <c r="E128" s="16" t="n"/>
      <c r="F128" s="15" t="n"/>
      <c r="G128" s="15" t="n"/>
      <c r="H128" s="16" t="n"/>
      <c r="I128" s="15" t="n"/>
      <c r="J128" s="15" t="n"/>
      <c r="K128" s="15" t="n"/>
      <c r="L128" s="15" t="n"/>
      <c r="M128" s="15" t="n"/>
      <c r="N128" s="16" t="n"/>
      <c r="O128" s="16" t="n"/>
      <c r="P128" s="15" t="n"/>
      <c r="Q128" s="14">
        <f>IF(A128="","",SUMIFS('Register'!$K$6:$K$505,'Register'!$P$6:$P$505,"Approved",'Register'!$E$6:$E$505,"&lt;="&amp;E128))</f>
        <v/>
      </c>
      <c r="R128" s="17">
        <f>IF(OR(A128="",CONTRACT_SUM=""),"",Q128/CONTRACT_SUM)</f>
        <v/>
      </c>
      <c r="S128" s="18">
        <f>IF(H128="","",H128+TA_VO)</f>
        <v/>
      </c>
      <c r="T128" s="14">
        <f>IF(H128="","",IF(N128="",DATADATE,N128)-H128)</f>
        <v/>
      </c>
      <c r="U128" s="14">
        <f>IF(OR(S128="",N128&lt;&gt;""),"",IF(DATADATE&gt;S128,"OVERDUE",""))</f>
        <v/>
      </c>
      <c r="V128" s="15" t="n"/>
      <c r="W128" s="15" t="n"/>
    </row>
    <row r="129">
      <c r="A129" s="14">
        <f>IF(D129="","",PROJ&amp;"-"&amp;B129&amp;"-"&amp;C129&amp;"-"&amp;TEXT(D129,"0000"))</f>
        <v/>
      </c>
      <c r="B129" s="15" t="n"/>
      <c r="C129" s="15" t="n"/>
      <c r="D129" s="15" t="n"/>
      <c r="E129" s="16" t="n"/>
      <c r="F129" s="15" t="n"/>
      <c r="G129" s="15" t="n"/>
      <c r="H129" s="16" t="n"/>
      <c r="I129" s="15" t="n"/>
      <c r="J129" s="15" t="n"/>
      <c r="K129" s="15" t="n"/>
      <c r="L129" s="15" t="n"/>
      <c r="M129" s="15" t="n"/>
      <c r="N129" s="16" t="n"/>
      <c r="O129" s="16" t="n"/>
      <c r="P129" s="15" t="n"/>
      <c r="Q129" s="14">
        <f>IF(A129="","",SUMIFS('Register'!$K$6:$K$505,'Register'!$P$6:$P$505,"Approved",'Register'!$E$6:$E$505,"&lt;="&amp;E129))</f>
        <v/>
      </c>
      <c r="R129" s="17">
        <f>IF(OR(A129="",CONTRACT_SUM=""),"",Q129/CONTRACT_SUM)</f>
        <v/>
      </c>
      <c r="S129" s="18">
        <f>IF(H129="","",H129+TA_VO)</f>
        <v/>
      </c>
      <c r="T129" s="14">
        <f>IF(H129="","",IF(N129="",DATADATE,N129)-H129)</f>
        <v/>
      </c>
      <c r="U129" s="14">
        <f>IF(OR(S129="",N129&lt;&gt;""),"",IF(DATADATE&gt;S129,"OVERDUE",""))</f>
        <v/>
      </c>
      <c r="V129" s="15" t="n"/>
      <c r="W129" s="15" t="n"/>
    </row>
    <row r="130">
      <c r="A130" s="14">
        <f>IF(D130="","",PROJ&amp;"-"&amp;B130&amp;"-"&amp;C130&amp;"-"&amp;TEXT(D130,"0000"))</f>
        <v/>
      </c>
      <c r="B130" s="15" t="n"/>
      <c r="C130" s="15" t="n"/>
      <c r="D130" s="15" t="n"/>
      <c r="E130" s="16" t="n"/>
      <c r="F130" s="15" t="n"/>
      <c r="G130" s="15" t="n"/>
      <c r="H130" s="16" t="n"/>
      <c r="I130" s="15" t="n"/>
      <c r="J130" s="15" t="n"/>
      <c r="K130" s="15" t="n"/>
      <c r="L130" s="15" t="n"/>
      <c r="M130" s="15" t="n"/>
      <c r="N130" s="16" t="n"/>
      <c r="O130" s="16" t="n"/>
      <c r="P130" s="15" t="n"/>
      <c r="Q130" s="14">
        <f>IF(A130="","",SUMIFS('Register'!$K$6:$K$505,'Register'!$P$6:$P$505,"Approved",'Register'!$E$6:$E$505,"&lt;="&amp;E130))</f>
        <v/>
      </c>
      <c r="R130" s="17">
        <f>IF(OR(A130="",CONTRACT_SUM=""),"",Q130/CONTRACT_SUM)</f>
        <v/>
      </c>
      <c r="S130" s="18">
        <f>IF(H130="","",H130+TA_VO)</f>
        <v/>
      </c>
      <c r="T130" s="14">
        <f>IF(H130="","",IF(N130="",DATADATE,N130)-H130)</f>
        <v/>
      </c>
      <c r="U130" s="14">
        <f>IF(OR(S130="",N130&lt;&gt;""),"",IF(DATADATE&gt;S130,"OVERDUE",""))</f>
        <v/>
      </c>
      <c r="V130" s="15" t="n"/>
      <c r="W130" s="15" t="n"/>
    </row>
    <row r="131">
      <c r="A131" s="14">
        <f>IF(D131="","",PROJ&amp;"-"&amp;B131&amp;"-"&amp;C131&amp;"-"&amp;TEXT(D131,"0000"))</f>
        <v/>
      </c>
      <c r="B131" s="15" t="n"/>
      <c r="C131" s="15" t="n"/>
      <c r="D131" s="15" t="n"/>
      <c r="E131" s="16" t="n"/>
      <c r="F131" s="15" t="n"/>
      <c r="G131" s="15" t="n"/>
      <c r="H131" s="16" t="n"/>
      <c r="I131" s="15" t="n"/>
      <c r="J131" s="15" t="n"/>
      <c r="K131" s="15" t="n"/>
      <c r="L131" s="15" t="n"/>
      <c r="M131" s="15" t="n"/>
      <c r="N131" s="16" t="n"/>
      <c r="O131" s="16" t="n"/>
      <c r="P131" s="15" t="n"/>
      <c r="Q131" s="14">
        <f>IF(A131="","",SUMIFS('Register'!$K$6:$K$505,'Register'!$P$6:$P$505,"Approved",'Register'!$E$6:$E$505,"&lt;="&amp;E131))</f>
        <v/>
      </c>
      <c r="R131" s="17">
        <f>IF(OR(A131="",CONTRACT_SUM=""),"",Q131/CONTRACT_SUM)</f>
        <v/>
      </c>
      <c r="S131" s="18">
        <f>IF(H131="","",H131+TA_VO)</f>
        <v/>
      </c>
      <c r="T131" s="14">
        <f>IF(H131="","",IF(N131="",DATADATE,N131)-H131)</f>
        <v/>
      </c>
      <c r="U131" s="14">
        <f>IF(OR(S131="",N131&lt;&gt;""),"",IF(DATADATE&gt;S131,"OVERDUE",""))</f>
        <v/>
      </c>
      <c r="V131" s="15" t="n"/>
      <c r="W131" s="15" t="n"/>
    </row>
    <row r="132">
      <c r="A132" s="14">
        <f>IF(D132="","",PROJ&amp;"-"&amp;B132&amp;"-"&amp;C132&amp;"-"&amp;TEXT(D132,"0000"))</f>
        <v/>
      </c>
      <c r="B132" s="15" t="n"/>
      <c r="C132" s="15" t="n"/>
      <c r="D132" s="15" t="n"/>
      <c r="E132" s="16" t="n"/>
      <c r="F132" s="15" t="n"/>
      <c r="G132" s="15" t="n"/>
      <c r="H132" s="16" t="n"/>
      <c r="I132" s="15" t="n"/>
      <c r="J132" s="15" t="n"/>
      <c r="K132" s="15" t="n"/>
      <c r="L132" s="15" t="n"/>
      <c r="M132" s="15" t="n"/>
      <c r="N132" s="16" t="n"/>
      <c r="O132" s="16" t="n"/>
      <c r="P132" s="15" t="n"/>
      <c r="Q132" s="14">
        <f>IF(A132="","",SUMIFS('Register'!$K$6:$K$505,'Register'!$P$6:$P$505,"Approved",'Register'!$E$6:$E$505,"&lt;="&amp;E132))</f>
        <v/>
      </c>
      <c r="R132" s="17">
        <f>IF(OR(A132="",CONTRACT_SUM=""),"",Q132/CONTRACT_SUM)</f>
        <v/>
      </c>
      <c r="S132" s="18">
        <f>IF(H132="","",H132+TA_VO)</f>
        <v/>
      </c>
      <c r="T132" s="14">
        <f>IF(H132="","",IF(N132="",DATADATE,N132)-H132)</f>
        <v/>
      </c>
      <c r="U132" s="14">
        <f>IF(OR(S132="",N132&lt;&gt;""),"",IF(DATADATE&gt;S132,"OVERDUE",""))</f>
        <v/>
      </c>
      <c r="V132" s="15" t="n"/>
      <c r="W132" s="15" t="n"/>
    </row>
    <row r="133">
      <c r="A133" s="14">
        <f>IF(D133="","",PROJ&amp;"-"&amp;B133&amp;"-"&amp;C133&amp;"-"&amp;TEXT(D133,"0000"))</f>
        <v/>
      </c>
      <c r="B133" s="15" t="n"/>
      <c r="C133" s="15" t="n"/>
      <c r="D133" s="15" t="n"/>
      <c r="E133" s="16" t="n"/>
      <c r="F133" s="15" t="n"/>
      <c r="G133" s="15" t="n"/>
      <c r="H133" s="16" t="n"/>
      <c r="I133" s="15" t="n"/>
      <c r="J133" s="15" t="n"/>
      <c r="K133" s="15" t="n"/>
      <c r="L133" s="15" t="n"/>
      <c r="M133" s="15" t="n"/>
      <c r="N133" s="16" t="n"/>
      <c r="O133" s="16" t="n"/>
      <c r="P133" s="15" t="n"/>
      <c r="Q133" s="14">
        <f>IF(A133="","",SUMIFS('Register'!$K$6:$K$505,'Register'!$P$6:$P$505,"Approved",'Register'!$E$6:$E$505,"&lt;="&amp;E133))</f>
        <v/>
      </c>
      <c r="R133" s="17">
        <f>IF(OR(A133="",CONTRACT_SUM=""),"",Q133/CONTRACT_SUM)</f>
        <v/>
      </c>
      <c r="S133" s="18">
        <f>IF(H133="","",H133+TA_VO)</f>
        <v/>
      </c>
      <c r="T133" s="14">
        <f>IF(H133="","",IF(N133="",DATADATE,N133)-H133)</f>
        <v/>
      </c>
      <c r="U133" s="14">
        <f>IF(OR(S133="",N133&lt;&gt;""),"",IF(DATADATE&gt;S133,"OVERDUE",""))</f>
        <v/>
      </c>
      <c r="V133" s="15" t="n"/>
      <c r="W133" s="15" t="n"/>
    </row>
    <row r="134">
      <c r="A134" s="14">
        <f>IF(D134="","",PROJ&amp;"-"&amp;B134&amp;"-"&amp;C134&amp;"-"&amp;TEXT(D134,"0000"))</f>
        <v/>
      </c>
      <c r="B134" s="15" t="n"/>
      <c r="C134" s="15" t="n"/>
      <c r="D134" s="15" t="n"/>
      <c r="E134" s="16" t="n"/>
      <c r="F134" s="15" t="n"/>
      <c r="G134" s="15" t="n"/>
      <c r="H134" s="16" t="n"/>
      <c r="I134" s="15" t="n"/>
      <c r="J134" s="15" t="n"/>
      <c r="K134" s="15" t="n"/>
      <c r="L134" s="15" t="n"/>
      <c r="M134" s="15" t="n"/>
      <c r="N134" s="16" t="n"/>
      <c r="O134" s="16" t="n"/>
      <c r="P134" s="15" t="n"/>
      <c r="Q134" s="14">
        <f>IF(A134="","",SUMIFS('Register'!$K$6:$K$505,'Register'!$P$6:$P$505,"Approved",'Register'!$E$6:$E$505,"&lt;="&amp;E134))</f>
        <v/>
      </c>
      <c r="R134" s="17">
        <f>IF(OR(A134="",CONTRACT_SUM=""),"",Q134/CONTRACT_SUM)</f>
        <v/>
      </c>
      <c r="S134" s="18">
        <f>IF(H134="","",H134+TA_VO)</f>
        <v/>
      </c>
      <c r="T134" s="14">
        <f>IF(H134="","",IF(N134="",DATADATE,N134)-H134)</f>
        <v/>
      </c>
      <c r="U134" s="14">
        <f>IF(OR(S134="",N134&lt;&gt;""),"",IF(DATADATE&gt;S134,"OVERDUE",""))</f>
        <v/>
      </c>
      <c r="V134" s="15" t="n"/>
      <c r="W134" s="15" t="n"/>
    </row>
    <row r="135">
      <c r="A135" s="14">
        <f>IF(D135="","",PROJ&amp;"-"&amp;B135&amp;"-"&amp;C135&amp;"-"&amp;TEXT(D135,"0000"))</f>
        <v/>
      </c>
      <c r="B135" s="15" t="n"/>
      <c r="C135" s="15" t="n"/>
      <c r="D135" s="15" t="n"/>
      <c r="E135" s="16" t="n"/>
      <c r="F135" s="15" t="n"/>
      <c r="G135" s="15" t="n"/>
      <c r="H135" s="16" t="n"/>
      <c r="I135" s="15" t="n"/>
      <c r="J135" s="15" t="n"/>
      <c r="K135" s="15" t="n"/>
      <c r="L135" s="15" t="n"/>
      <c r="M135" s="15" t="n"/>
      <c r="N135" s="16" t="n"/>
      <c r="O135" s="16" t="n"/>
      <c r="P135" s="15" t="n"/>
      <c r="Q135" s="14">
        <f>IF(A135="","",SUMIFS('Register'!$K$6:$K$505,'Register'!$P$6:$P$505,"Approved",'Register'!$E$6:$E$505,"&lt;="&amp;E135))</f>
        <v/>
      </c>
      <c r="R135" s="17">
        <f>IF(OR(A135="",CONTRACT_SUM=""),"",Q135/CONTRACT_SUM)</f>
        <v/>
      </c>
      <c r="S135" s="18">
        <f>IF(H135="","",H135+TA_VO)</f>
        <v/>
      </c>
      <c r="T135" s="14">
        <f>IF(H135="","",IF(N135="",DATADATE,N135)-H135)</f>
        <v/>
      </c>
      <c r="U135" s="14">
        <f>IF(OR(S135="",N135&lt;&gt;""),"",IF(DATADATE&gt;S135,"OVERDUE",""))</f>
        <v/>
      </c>
      <c r="V135" s="15" t="n"/>
      <c r="W135" s="15" t="n"/>
    </row>
    <row r="136">
      <c r="A136" s="14">
        <f>IF(D136="","",PROJ&amp;"-"&amp;B136&amp;"-"&amp;C136&amp;"-"&amp;TEXT(D136,"0000"))</f>
        <v/>
      </c>
      <c r="B136" s="15" t="n"/>
      <c r="C136" s="15" t="n"/>
      <c r="D136" s="15" t="n"/>
      <c r="E136" s="16" t="n"/>
      <c r="F136" s="15" t="n"/>
      <c r="G136" s="15" t="n"/>
      <c r="H136" s="16" t="n"/>
      <c r="I136" s="15" t="n"/>
      <c r="J136" s="15" t="n"/>
      <c r="K136" s="15" t="n"/>
      <c r="L136" s="15" t="n"/>
      <c r="M136" s="15" t="n"/>
      <c r="N136" s="16" t="n"/>
      <c r="O136" s="16" t="n"/>
      <c r="P136" s="15" t="n"/>
      <c r="Q136" s="14">
        <f>IF(A136="","",SUMIFS('Register'!$K$6:$K$505,'Register'!$P$6:$P$505,"Approved",'Register'!$E$6:$E$505,"&lt;="&amp;E136))</f>
        <v/>
      </c>
      <c r="R136" s="17">
        <f>IF(OR(A136="",CONTRACT_SUM=""),"",Q136/CONTRACT_SUM)</f>
        <v/>
      </c>
      <c r="S136" s="18">
        <f>IF(H136="","",H136+TA_VO)</f>
        <v/>
      </c>
      <c r="T136" s="14">
        <f>IF(H136="","",IF(N136="",DATADATE,N136)-H136)</f>
        <v/>
      </c>
      <c r="U136" s="14">
        <f>IF(OR(S136="",N136&lt;&gt;""),"",IF(DATADATE&gt;S136,"OVERDUE",""))</f>
        <v/>
      </c>
      <c r="V136" s="15" t="n"/>
      <c r="W136" s="15" t="n"/>
    </row>
    <row r="137">
      <c r="A137" s="14">
        <f>IF(D137="","",PROJ&amp;"-"&amp;B137&amp;"-"&amp;C137&amp;"-"&amp;TEXT(D137,"0000"))</f>
        <v/>
      </c>
      <c r="B137" s="15" t="n"/>
      <c r="C137" s="15" t="n"/>
      <c r="D137" s="15" t="n"/>
      <c r="E137" s="16" t="n"/>
      <c r="F137" s="15" t="n"/>
      <c r="G137" s="15" t="n"/>
      <c r="H137" s="16" t="n"/>
      <c r="I137" s="15" t="n"/>
      <c r="J137" s="15" t="n"/>
      <c r="K137" s="15" t="n"/>
      <c r="L137" s="15" t="n"/>
      <c r="M137" s="15" t="n"/>
      <c r="N137" s="16" t="n"/>
      <c r="O137" s="16" t="n"/>
      <c r="P137" s="15" t="n"/>
      <c r="Q137" s="14">
        <f>IF(A137="","",SUMIFS('Register'!$K$6:$K$505,'Register'!$P$6:$P$505,"Approved",'Register'!$E$6:$E$505,"&lt;="&amp;E137))</f>
        <v/>
      </c>
      <c r="R137" s="17">
        <f>IF(OR(A137="",CONTRACT_SUM=""),"",Q137/CONTRACT_SUM)</f>
        <v/>
      </c>
      <c r="S137" s="18">
        <f>IF(H137="","",H137+TA_VO)</f>
        <v/>
      </c>
      <c r="T137" s="14">
        <f>IF(H137="","",IF(N137="",DATADATE,N137)-H137)</f>
        <v/>
      </c>
      <c r="U137" s="14">
        <f>IF(OR(S137="",N137&lt;&gt;""),"",IF(DATADATE&gt;S137,"OVERDUE",""))</f>
        <v/>
      </c>
      <c r="V137" s="15" t="n"/>
      <c r="W137" s="15" t="n"/>
    </row>
    <row r="138">
      <c r="A138" s="14">
        <f>IF(D138="","",PROJ&amp;"-"&amp;B138&amp;"-"&amp;C138&amp;"-"&amp;TEXT(D138,"0000"))</f>
        <v/>
      </c>
      <c r="B138" s="15" t="n"/>
      <c r="C138" s="15" t="n"/>
      <c r="D138" s="15" t="n"/>
      <c r="E138" s="16" t="n"/>
      <c r="F138" s="15" t="n"/>
      <c r="G138" s="15" t="n"/>
      <c r="H138" s="16" t="n"/>
      <c r="I138" s="15" t="n"/>
      <c r="J138" s="15" t="n"/>
      <c r="K138" s="15" t="n"/>
      <c r="L138" s="15" t="n"/>
      <c r="M138" s="15" t="n"/>
      <c r="N138" s="16" t="n"/>
      <c r="O138" s="16" t="n"/>
      <c r="P138" s="15" t="n"/>
      <c r="Q138" s="14">
        <f>IF(A138="","",SUMIFS('Register'!$K$6:$K$505,'Register'!$P$6:$P$505,"Approved",'Register'!$E$6:$E$505,"&lt;="&amp;E138))</f>
        <v/>
      </c>
      <c r="R138" s="17">
        <f>IF(OR(A138="",CONTRACT_SUM=""),"",Q138/CONTRACT_SUM)</f>
        <v/>
      </c>
      <c r="S138" s="18">
        <f>IF(H138="","",H138+TA_VO)</f>
        <v/>
      </c>
      <c r="T138" s="14">
        <f>IF(H138="","",IF(N138="",DATADATE,N138)-H138)</f>
        <v/>
      </c>
      <c r="U138" s="14">
        <f>IF(OR(S138="",N138&lt;&gt;""),"",IF(DATADATE&gt;S138,"OVERDUE",""))</f>
        <v/>
      </c>
      <c r="V138" s="15" t="n"/>
      <c r="W138" s="15" t="n"/>
    </row>
    <row r="139">
      <c r="A139" s="14">
        <f>IF(D139="","",PROJ&amp;"-"&amp;B139&amp;"-"&amp;C139&amp;"-"&amp;TEXT(D139,"0000"))</f>
        <v/>
      </c>
      <c r="B139" s="15" t="n"/>
      <c r="C139" s="15" t="n"/>
      <c r="D139" s="15" t="n"/>
      <c r="E139" s="16" t="n"/>
      <c r="F139" s="15" t="n"/>
      <c r="G139" s="15" t="n"/>
      <c r="H139" s="16" t="n"/>
      <c r="I139" s="15" t="n"/>
      <c r="J139" s="15" t="n"/>
      <c r="K139" s="15" t="n"/>
      <c r="L139" s="15" t="n"/>
      <c r="M139" s="15" t="n"/>
      <c r="N139" s="16" t="n"/>
      <c r="O139" s="16" t="n"/>
      <c r="P139" s="15" t="n"/>
      <c r="Q139" s="14">
        <f>IF(A139="","",SUMIFS('Register'!$K$6:$K$505,'Register'!$P$6:$P$505,"Approved",'Register'!$E$6:$E$505,"&lt;="&amp;E139))</f>
        <v/>
      </c>
      <c r="R139" s="17">
        <f>IF(OR(A139="",CONTRACT_SUM=""),"",Q139/CONTRACT_SUM)</f>
        <v/>
      </c>
      <c r="S139" s="18">
        <f>IF(H139="","",H139+TA_VO)</f>
        <v/>
      </c>
      <c r="T139" s="14">
        <f>IF(H139="","",IF(N139="",DATADATE,N139)-H139)</f>
        <v/>
      </c>
      <c r="U139" s="14">
        <f>IF(OR(S139="",N139&lt;&gt;""),"",IF(DATADATE&gt;S139,"OVERDUE",""))</f>
        <v/>
      </c>
      <c r="V139" s="15" t="n"/>
      <c r="W139" s="15" t="n"/>
    </row>
    <row r="140">
      <c r="A140" s="14">
        <f>IF(D140="","",PROJ&amp;"-"&amp;B140&amp;"-"&amp;C140&amp;"-"&amp;TEXT(D140,"0000"))</f>
        <v/>
      </c>
      <c r="B140" s="15" t="n"/>
      <c r="C140" s="15" t="n"/>
      <c r="D140" s="15" t="n"/>
      <c r="E140" s="16" t="n"/>
      <c r="F140" s="15" t="n"/>
      <c r="G140" s="15" t="n"/>
      <c r="H140" s="16" t="n"/>
      <c r="I140" s="15" t="n"/>
      <c r="J140" s="15" t="n"/>
      <c r="K140" s="15" t="n"/>
      <c r="L140" s="15" t="n"/>
      <c r="M140" s="15" t="n"/>
      <c r="N140" s="16" t="n"/>
      <c r="O140" s="16" t="n"/>
      <c r="P140" s="15" t="n"/>
      <c r="Q140" s="14">
        <f>IF(A140="","",SUMIFS('Register'!$K$6:$K$505,'Register'!$P$6:$P$505,"Approved",'Register'!$E$6:$E$505,"&lt;="&amp;E140))</f>
        <v/>
      </c>
      <c r="R140" s="17">
        <f>IF(OR(A140="",CONTRACT_SUM=""),"",Q140/CONTRACT_SUM)</f>
        <v/>
      </c>
      <c r="S140" s="18">
        <f>IF(H140="","",H140+TA_VO)</f>
        <v/>
      </c>
      <c r="T140" s="14">
        <f>IF(H140="","",IF(N140="",DATADATE,N140)-H140)</f>
        <v/>
      </c>
      <c r="U140" s="14">
        <f>IF(OR(S140="",N140&lt;&gt;""),"",IF(DATADATE&gt;S140,"OVERDUE",""))</f>
        <v/>
      </c>
      <c r="V140" s="15" t="n"/>
      <c r="W140" s="15" t="n"/>
    </row>
    <row r="141">
      <c r="A141" s="14">
        <f>IF(D141="","",PROJ&amp;"-"&amp;B141&amp;"-"&amp;C141&amp;"-"&amp;TEXT(D141,"0000"))</f>
        <v/>
      </c>
      <c r="B141" s="15" t="n"/>
      <c r="C141" s="15" t="n"/>
      <c r="D141" s="15" t="n"/>
      <c r="E141" s="16" t="n"/>
      <c r="F141" s="15" t="n"/>
      <c r="G141" s="15" t="n"/>
      <c r="H141" s="16" t="n"/>
      <c r="I141" s="15" t="n"/>
      <c r="J141" s="15" t="n"/>
      <c r="K141" s="15" t="n"/>
      <c r="L141" s="15" t="n"/>
      <c r="M141" s="15" t="n"/>
      <c r="N141" s="16" t="n"/>
      <c r="O141" s="16" t="n"/>
      <c r="P141" s="15" t="n"/>
      <c r="Q141" s="14">
        <f>IF(A141="","",SUMIFS('Register'!$K$6:$K$505,'Register'!$P$6:$P$505,"Approved",'Register'!$E$6:$E$505,"&lt;="&amp;E141))</f>
        <v/>
      </c>
      <c r="R141" s="17">
        <f>IF(OR(A141="",CONTRACT_SUM=""),"",Q141/CONTRACT_SUM)</f>
        <v/>
      </c>
      <c r="S141" s="18">
        <f>IF(H141="","",H141+TA_VO)</f>
        <v/>
      </c>
      <c r="T141" s="14">
        <f>IF(H141="","",IF(N141="",DATADATE,N141)-H141)</f>
        <v/>
      </c>
      <c r="U141" s="14">
        <f>IF(OR(S141="",N141&lt;&gt;""),"",IF(DATADATE&gt;S141,"OVERDUE",""))</f>
        <v/>
      </c>
      <c r="V141" s="15" t="n"/>
      <c r="W141" s="15" t="n"/>
    </row>
    <row r="142">
      <c r="A142" s="14">
        <f>IF(D142="","",PROJ&amp;"-"&amp;B142&amp;"-"&amp;C142&amp;"-"&amp;TEXT(D142,"0000"))</f>
        <v/>
      </c>
      <c r="B142" s="15" t="n"/>
      <c r="C142" s="15" t="n"/>
      <c r="D142" s="15" t="n"/>
      <c r="E142" s="16" t="n"/>
      <c r="F142" s="15" t="n"/>
      <c r="G142" s="15" t="n"/>
      <c r="H142" s="16" t="n"/>
      <c r="I142" s="15" t="n"/>
      <c r="J142" s="15" t="n"/>
      <c r="K142" s="15" t="n"/>
      <c r="L142" s="15" t="n"/>
      <c r="M142" s="15" t="n"/>
      <c r="N142" s="16" t="n"/>
      <c r="O142" s="16" t="n"/>
      <c r="P142" s="15" t="n"/>
      <c r="Q142" s="14">
        <f>IF(A142="","",SUMIFS('Register'!$K$6:$K$505,'Register'!$P$6:$P$505,"Approved",'Register'!$E$6:$E$505,"&lt;="&amp;E142))</f>
        <v/>
      </c>
      <c r="R142" s="17">
        <f>IF(OR(A142="",CONTRACT_SUM=""),"",Q142/CONTRACT_SUM)</f>
        <v/>
      </c>
      <c r="S142" s="18">
        <f>IF(H142="","",H142+TA_VO)</f>
        <v/>
      </c>
      <c r="T142" s="14">
        <f>IF(H142="","",IF(N142="",DATADATE,N142)-H142)</f>
        <v/>
      </c>
      <c r="U142" s="14">
        <f>IF(OR(S142="",N142&lt;&gt;""),"",IF(DATADATE&gt;S142,"OVERDUE",""))</f>
        <v/>
      </c>
      <c r="V142" s="15" t="n"/>
      <c r="W142" s="15" t="n"/>
    </row>
    <row r="143">
      <c r="A143" s="14">
        <f>IF(D143="","",PROJ&amp;"-"&amp;B143&amp;"-"&amp;C143&amp;"-"&amp;TEXT(D143,"0000"))</f>
        <v/>
      </c>
      <c r="B143" s="15" t="n"/>
      <c r="C143" s="15" t="n"/>
      <c r="D143" s="15" t="n"/>
      <c r="E143" s="16" t="n"/>
      <c r="F143" s="15" t="n"/>
      <c r="G143" s="15" t="n"/>
      <c r="H143" s="16" t="n"/>
      <c r="I143" s="15" t="n"/>
      <c r="J143" s="15" t="n"/>
      <c r="K143" s="15" t="n"/>
      <c r="L143" s="15" t="n"/>
      <c r="M143" s="15" t="n"/>
      <c r="N143" s="16" t="n"/>
      <c r="O143" s="16" t="n"/>
      <c r="P143" s="15" t="n"/>
      <c r="Q143" s="14">
        <f>IF(A143="","",SUMIFS('Register'!$K$6:$K$505,'Register'!$P$6:$P$505,"Approved",'Register'!$E$6:$E$505,"&lt;="&amp;E143))</f>
        <v/>
      </c>
      <c r="R143" s="17">
        <f>IF(OR(A143="",CONTRACT_SUM=""),"",Q143/CONTRACT_SUM)</f>
        <v/>
      </c>
      <c r="S143" s="18">
        <f>IF(H143="","",H143+TA_VO)</f>
        <v/>
      </c>
      <c r="T143" s="14">
        <f>IF(H143="","",IF(N143="",DATADATE,N143)-H143)</f>
        <v/>
      </c>
      <c r="U143" s="14">
        <f>IF(OR(S143="",N143&lt;&gt;""),"",IF(DATADATE&gt;S143,"OVERDUE",""))</f>
        <v/>
      </c>
      <c r="V143" s="15" t="n"/>
      <c r="W143" s="15" t="n"/>
    </row>
    <row r="144">
      <c r="A144" s="14">
        <f>IF(D144="","",PROJ&amp;"-"&amp;B144&amp;"-"&amp;C144&amp;"-"&amp;TEXT(D144,"0000"))</f>
        <v/>
      </c>
      <c r="B144" s="15" t="n"/>
      <c r="C144" s="15" t="n"/>
      <c r="D144" s="15" t="n"/>
      <c r="E144" s="16" t="n"/>
      <c r="F144" s="15" t="n"/>
      <c r="G144" s="15" t="n"/>
      <c r="H144" s="16" t="n"/>
      <c r="I144" s="15" t="n"/>
      <c r="J144" s="15" t="n"/>
      <c r="K144" s="15" t="n"/>
      <c r="L144" s="15" t="n"/>
      <c r="M144" s="15" t="n"/>
      <c r="N144" s="16" t="n"/>
      <c r="O144" s="16" t="n"/>
      <c r="P144" s="15" t="n"/>
      <c r="Q144" s="14">
        <f>IF(A144="","",SUMIFS('Register'!$K$6:$K$505,'Register'!$P$6:$P$505,"Approved",'Register'!$E$6:$E$505,"&lt;="&amp;E144))</f>
        <v/>
      </c>
      <c r="R144" s="17">
        <f>IF(OR(A144="",CONTRACT_SUM=""),"",Q144/CONTRACT_SUM)</f>
        <v/>
      </c>
      <c r="S144" s="18">
        <f>IF(H144="","",H144+TA_VO)</f>
        <v/>
      </c>
      <c r="T144" s="14">
        <f>IF(H144="","",IF(N144="",DATADATE,N144)-H144)</f>
        <v/>
      </c>
      <c r="U144" s="14">
        <f>IF(OR(S144="",N144&lt;&gt;""),"",IF(DATADATE&gt;S144,"OVERDUE",""))</f>
        <v/>
      </c>
      <c r="V144" s="15" t="n"/>
      <c r="W144" s="15" t="n"/>
    </row>
    <row r="145">
      <c r="A145" s="14">
        <f>IF(D145="","",PROJ&amp;"-"&amp;B145&amp;"-"&amp;C145&amp;"-"&amp;TEXT(D145,"0000"))</f>
        <v/>
      </c>
      <c r="B145" s="15" t="n"/>
      <c r="C145" s="15" t="n"/>
      <c r="D145" s="15" t="n"/>
      <c r="E145" s="16" t="n"/>
      <c r="F145" s="15" t="n"/>
      <c r="G145" s="15" t="n"/>
      <c r="H145" s="16" t="n"/>
      <c r="I145" s="15" t="n"/>
      <c r="J145" s="15" t="n"/>
      <c r="K145" s="15" t="n"/>
      <c r="L145" s="15" t="n"/>
      <c r="M145" s="15" t="n"/>
      <c r="N145" s="16" t="n"/>
      <c r="O145" s="16" t="n"/>
      <c r="P145" s="15" t="n"/>
      <c r="Q145" s="14">
        <f>IF(A145="","",SUMIFS('Register'!$K$6:$K$505,'Register'!$P$6:$P$505,"Approved",'Register'!$E$6:$E$505,"&lt;="&amp;E145))</f>
        <v/>
      </c>
      <c r="R145" s="17">
        <f>IF(OR(A145="",CONTRACT_SUM=""),"",Q145/CONTRACT_SUM)</f>
        <v/>
      </c>
      <c r="S145" s="18">
        <f>IF(H145="","",H145+TA_VO)</f>
        <v/>
      </c>
      <c r="T145" s="14">
        <f>IF(H145="","",IF(N145="",DATADATE,N145)-H145)</f>
        <v/>
      </c>
      <c r="U145" s="14">
        <f>IF(OR(S145="",N145&lt;&gt;""),"",IF(DATADATE&gt;S145,"OVERDUE",""))</f>
        <v/>
      </c>
      <c r="V145" s="15" t="n"/>
      <c r="W145" s="15" t="n"/>
    </row>
    <row r="146">
      <c r="A146" s="14">
        <f>IF(D146="","",PROJ&amp;"-"&amp;B146&amp;"-"&amp;C146&amp;"-"&amp;TEXT(D146,"0000"))</f>
        <v/>
      </c>
      <c r="B146" s="15" t="n"/>
      <c r="C146" s="15" t="n"/>
      <c r="D146" s="15" t="n"/>
      <c r="E146" s="16" t="n"/>
      <c r="F146" s="15" t="n"/>
      <c r="G146" s="15" t="n"/>
      <c r="H146" s="16" t="n"/>
      <c r="I146" s="15" t="n"/>
      <c r="J146" s="15" t="n"/>
      <c r="K146" s="15" t="n"/>
      <c r="L146" s="15" t="n"/>
      <c r="M146" s="15" t="n"/>
      <c r="N146" s="16" t="n"/>
      <c r="O146" s="16" t="n"/>
      <c r="P146" s="15" t="n"/>
      <c r="Q146" s="14">
        <f>IF(A146="","",SUMIFS('Register'!$K$6:$K$505,'Register'!$P$6:$P$505,"Approved",'Register'!$E$6:$E$505,"&lt;="&amp;E146))</f>
        <v/>
      </c>
      <c r="R146" s="17">
        <f>IF(OR(A146="",CONTRACT_SUM=""),"",Q146/CONTRACT_SUM)</f>
        <v/>
      </c>
      <c r="S146" s="18">
        <f>IF(H146="","",H146+TA_VO)</f>
        <v/>
      </c>
      <c r="T146" s="14">
        <f>IF(H146="","",IF(N146="",DATADATE,N146)-H146)</f>
        <v/>
      </c>
      <c r="U146" s="14">
        <f>IF(OR(S146="",N146&lt;&gt;""),"",IF(DATADATE&gt;S146,"OVERDUE",""))</f>
        <v/>
      </c>
      <c r="V146" s="15" t="n"/>
      <c r="W146" s="15" t="n"/>
    </row>
    <row r="147">
      <c r="A147" s="14">
        <f>IF(D147="","",PROJ&amp;"-"&amp;B147&amp;"-"&amp;C147&amp;"-"&amp;TEXT(D147,"0000"))</f>
        <v/>
      </c>
      <c r="B147" s="15" t="n"/>
      <c r="C147" s="15" t="n"/>
      <c r="D147" s="15" t="n"/>
      <c r="E147" s="16" t="n"/>
      <c r="F147" s="15" t="n"/>
      <c r="G147" s="15" t="n"/>
      <c r="H147" s="16" t="n"/>
      <c r="I147" s="15" t="n"/>
      <c r="J147" s="15" t="n"/>
      <c r="K147" s="15" t="n"/>
      <c r="L147" s="15" t="n"/>
      <c r="M147" s="15" t="n"/>
      <c r="N147" s="16" t="n"/>
      <c r="O147" s="16" t="n"/>
      <c r="P147" s="15" t="n"/>
      <c r="Q147" s="14">
        <f>IF(A147="","",SUMIFS('Register'!$K$6:$K$505,'Register'!$P$6:$P$505,"Approved",'Register'!$E$6:$E$505,"&lt;="&amp;E147))</f>
        <v/>
      </c>
      <c r="R147" s="17">
        <f>IF(OR(A147="",CONTRACT_SUM=""),"",Q147/CONTRACT_SUM)</f>
        <v/>
      </c>
      <c r="S147" s="18">
        <f>IF(H147="","",H147+TA_VO)</f>
        <v/>
      </c>
      <c r="T147" s="14">
        <f>IF(H147="","",IF(N147="",DATADATE,N147)-H147)</f>
        <v/>
      </c>
      <c r="U147" s="14">
        <f>IF(OR(S147="",N147&lt;&gt;""),"",IF(DATADATE&gt;S147,"OVERDUE",""))</f>
        <v/>
      </c>
      <c r="V147" s="15" t="n"/>
      <c r="W147" s="15" t="n"/>
    </row>
    <row r="148">
      <c r="A148" s="14">
        <f>IF(D148="","",PROJ&amp;"-"&amp;B148&amp;"-"&amp;C148&amp;"-"&amp;TEXT(D148,"0000"))</f>
        <v/>
      </c>
      <c r="B148" s="15" t="n"/>
      <c r="C148" s="15" t="n"/>
      <c r="D148" s="15" t="n"/>
      <c r="E148" s="16" t="n"/>
      <c r="F148" s="15" t="n"/>
      <c r="G148" s="15" t="n"/>
      <c r="H148" s="16" t="n"/>
      <c r="I148" s="15" t="n"/>
      <c r="J148" s="15" t="n"/>
      <c r="K148" s="15" t="n"/>
      <c r="L148" s="15" t="n"/>
      <c r="M148" s="15" t="n"/>
      <c r="N148" s="16" t="n"/>
      <c r="O148" s="16" t="n"/>
      <c r="P148" s="15" t="n"/>
      <c r="Q148" s="14">
        <f>IF(A148="","",SUMIFS('Register'!$K$6:$K$505,'Register'!$P$6:$P$505,"Approved",'Register'!$E$6:$E$505,"&lt;="&amp;E148))</f>
        <v/>
      </c>
      <c r="R148" s="17">
        <f>IF(OR(A148="",CONTRACT_SUM=""),"",Q148/CONTRACT_SUM)</f>
        <v/>
      </c>
      <c r="S148" s="18">
        <f>IF(H148="","",H148+TA_VO)</f>
        <v/>
      </c>
      <c r="T148" s="14">
        <f>IF(H148="","",IF(N148="",DATADATE,N148)-H148)</f>
        <v/>
      </c>
      <c r="U148" s="14">
        <f>IF(OR(S148="",N148&lt;&gt;""),"",IF(DATADATE&gt;S148,"OVERDUE",""))</f>
        <v/>
      </c>
      <c r="V148" s="15" t="n"/>
      <c r="W148" s="15" t="n"/>
    </row>
    <row r="149">
      <c r="A149" s="14">
        <f>IF(D149="","",PROJ&amp;"-"&amp;B149&amp;"-"&amp;C149&amp;"-"&amp;TEXT(D149,"0000"))</f>
        <v/>
      </c>
      <c r="B149" s="15" t="n"/>
      <c r="C149" s="15" t="n"/>
      <c r="D149" s="15" t="n"/>
      <c r="E149" s="16" t="n"/>
      <c r="F149" s="15" t="n"/>
      <c r="G149" s="15" t="n"/>
      <c r="H149" s="16" t="n"/>
      <c r="I149" s="15" t="n"/>
      <c r="J149" s="15" t="n"/>
      <c r="K149" s="15" t="n"/>
      <c r="L149" s="15" t="n"/>
      <c r="M149" s="15" t="n"/>
      <c r="N149" s="16" t="n"/>
      <c r="O149" s="16" t="n"/>
      <c r="P149" s="15" t="n"/>
      <c r="Q149" s="14">
        <f>IF(A149="","",SUMIFS('Register'!$K$6:$K$505,'Register'!$P$6:$P$505,"Approved",'Register'!$E$6:$E$505,"&lt;="&amp;E149))</f>
        <v/>
      </c>
      <c r="R149" s="17">
        <f>IF(OR(A149="",CONTRACT_SUM=""),"",Q149/CONTRACT_SUM)</f>
        <v/>
      </c>
      <c r="S149" s="18">
        <f>IF(H149="","",H149+TA_VO)</f>
        <v/>
      </c>
      <c r="T149" s="14">
        <f>IF(H149="","",IF(N149="",DATADATE,N149)-H149)</f>
        <v/>
      </c>
      <c r="U149" s="14">
        <f>IF(OR(S149="",N149&lt;&gt;""),"",IF(DATADATE&gt;S149,"OVERDUE",""))</f>
        <v/>
      </c>
      <c r="V149" s="15" t="n"/>
      <c r="W149" s="15" t="n"/>
    </row>
    <row r="150">
      <c r="A150" s="14">
        <f>IF(D150="","",PROJ&amp;"-"&amp;B150&amp;"-"&amp;C150&amp;"-"&amp;TEXT(D150,"0000"))</f>
        <v/>
      </c>
      <c r="B150" s="15" t="n"/>
      <c r="C150" s="15" t="n"/>
      <c r="D150" s="15" t="n"/>
      <c r="E150" s="16" t="n"/>
      <c r="F150" s="15" t="n"/>
      <c r="G150" s="15" t="n"/>
      <c r="H150" s="16" t="n"/>
      <c r="I150" s="15" t="n"/>
      <c r="J150" s="15" t="n"/>
      <c r="K150" s="15" t="n"/>
      <c r="L150" s="15" t="n"/>
      <c r="M150" s="15" t="n"/>
      <c r="N150" s="16" t="n"/>
      <c r="O150" s="16" t="n"/>
      <c r="P150" s="15" t="n"/>
      <c r="Q150" s="14">
        <f>IF(A150="","",SUMIFS('Register'!$K$6:$K$505,'Register'!$P$6:$P$505,"Approved",'Register'!$E$6:$E$505,"&lt;="&amp;E150))</f>
        <v/>
      </c>
      <c r="R150" s="17">
        <f>IF(OR(A150="",CONTRACT_SUM=""),"",Q150/CONTRACT_SUM)</f>
        <v/>
      </c>
      <c r="S150" s="18">
        <f>IF(H150="","",H150+TA_VO)</f>
        <v/>
      </c>
      <c r="T150" s="14">
        <f>IF(H150="","",IF(N150="",DATADATE,N150)-H150)</f>
        <v/>
      </c>
      <c r="U150" s="14">
        <f>IF(OR(S150="",N150&lt;&gt;""),"",IF(DATADATE&gt;S150,"OVERDUE",""))</f>
        <v/>
      </c>
      <c r="V150" s="15" t="n"/>
      <c r="W150" s="15" t="n"/>
    </row>
    <row r="151">
      <c r="A151" s="14">
        <f>IF(D151="","",PROJ&amp;"-"&amp;B151&amp;"-"&amp;C151&amp;"-"&amp;TEXT(D151,"0000"))</f>
        <v/>
      </c>
      <c r="B151" s="15" t="n"/>
      <c r="C151" s="15" t="n"/>
      <c r="D151" s="15" t="n"/>
      <c r="E151" s="16" t="n"/>
      <c r="F151" s="15" t="n"/>
      <c r="G151" s="15" t="n"/>
      <c r="H151" s="16" t="n"/>
      <c r="I151" s="15" t="n"/>
      <c r="J151" s="15" t="n"/>
      <c r="K151" s="15" t="n"/>
      <c r="L151" s="15" t="n"/>
      <c r="M151" s="15" t="n"/>
      <c r="N151" s="16" t="n"/>
      <c r="O151" s="16" t="n"/>
      <c r="P151" s="15" t="n"/>
      <c r="Q151" s="14">
        <f>IF(A151="","",SUMIFS('Register'!$K$6:$K$505,'Register'!$P$6:$P$505,"Approved",'Register'!$E$6:$E$505,"&lt;="&amp;E151))</f>
        <v/>
      </c>
      <c r="R151" s="17">
        <f>IF(OR(A151="",CONTRACT_SUM=""),"",Q151/CONTRACT_SUM)</f>
        <v/>
      </c>
      <c r="S151" s="18">
        <f>IF(H151="","",H151+TA_VO)</f>
        <v/>
      </c>
      <c r="T151" s="14">
        <f>IF(H151="","",IF(N151="",DATADATE,N151)-H151)</f>
        <v/>
      </c>
      <c r="U151" s="14">
        <f>IF(OR(S151="",N151&lt;&gt;""),"",IF(DATADATE&gt;S151,"OVERDUE",""))</f>
        <v/>
      </c>
      <c r="V151" s="15" t="n"/>
      <c r="W151" s="15" t="n"/>
    </row>
    <row r="152">
      <c r="A152" s="14">
        <f>IF(D152="","",PROJ&amp;"-"&amp;B152&amp;"-"&amp;C152&amp;"-"&amp;TEXT(D152,"0000"))</f>
        <v/>
      </c>
      <c r="B152" s="15" t="n"/>
      <c r="C152" s="15" t="n"/>
      <c r="D152" s="15" t="n"/>
      <c r="E152" s="16" t="n"/>
      <c r="F152" s="15" t="n"/>
      <c r="G152" s="15" t="n"/>
      <c r="H152" s="16" t="n"/>
      <c r="I152" s="15" t="n"/>
      <c r="J152" s="15" t="n"/>
      <c r="K152" s="15" t="n"/>
      <c r="L152" s="15" t="n"/>
      <c r="M152" s="15" t="n"/>
      <c r="N152" s="16" t="n"/>
      <c r="O152" s="16" t="n"/>
      <c r="P152" s="15" t="n"/>
      <c r="Q152" s="14">
        <f>IF(A152="","",SUMIFS('Register'!$K$6:$K$505,'Register'!$P$6:$P$505,"Approved",'Register'!$E$6:$E$505,"&lt;="&amp;E152))</f>
        <v/>
      </c>
      <c r="R152" s="17">
        <f>IF(OR(A152="",CONTRACT_SUM=""),"",Q152/CONTRACT_SUM)</f>
        <v/>
      </c>
      <c r="S152" s="18">
        <f>IF(H152="","",H152+TA_VO)</f>
        <v/>
      </c>
      <c r="T152" s="14">
        <f>IF(H152="","",IF(N152="",DATADATE,N152)-H152)</f>
        <v/>
      </c>
      <c r="U152" s="14">
        <f>IF(OR(S152="",N152&lt;&gt;""),"",IF(DATADATE&gt;S152,"OVERDUE",""))</f>
        <v/>
      </c>
      <c r="V152" s="15" t="n"/>
      <c r="W152" s="15" t="n"/>
    </row>
    <row r="153">
      <c r="A153" s="14">
        <f>IF(D153="","",PROJ&amp;"-"&amp;B153&amp;"-"&amp;C153&amp;"-"&amp;TEXT(D153,"0000"))</f>
        <v/>
      </c>
      <c r="B153" s="15" t="n"/>
      <c r="C153" s="15" t="n"/>
      <c r="D153" s="15" t="n"/>
      <c r="E153" s="16" t="n"/>
      <c r="F153" s="15" t="n"/>
      <c r="G153" s="15" t="n"/>
      <c r="H153" s="16" t="n"/>
      <c r="I153" s="15" t="n"/>
      <c r="J153" s="15" t="n"/>
      <c r="K153" s="15" t="n"/>
      <c r="L153" s="15" t="n"/>
      <c r="M153" s="15" t="n"/>
      <c r="N153" s="16" t="n"/>
      <c r="O153" s="16" t="n"/>
      <c r="P153" s="15" t="n"/>
      <c r="Q153" s="14">
        <f>IF(A153="","",SUMIFS('Register'!$K$6:$K$505,'Register'!$P$6:$P$505,"Approved",'Register'!$E$6:$E$505,"&lt;="&amp;E153))</f>
        <v/>
      </c>
      <c r="R153" s="17">
        <f>IF(OR(A153="",CONTRACT_SUM=""),"",Q153/CONTRACT_SUM)</f>
        <v/>
      </c>
      <c r="S153" s="18">
        <f>IF(H153="","",H153+TA_VO)</f>
        <v/>
      </c>
      <c r="T153" s="14">
        <f>IF(H153="","",IF(N153="",DATADATE,N153)-H153)</f>
        <v/>
      </c>
      <c r="U153" s="14">
        <f>IF(OR(S153="",N153&lt;&gt;""),"",IF(DATADATE&gt;S153,"OVERDUE",""))</f>
        <v/>
      </c>
      <c r="V153" s="15" t="n"/>
      <c r="W153" s="15" t="n"/>
    </row>
    <row r="154">
      <c r="A154" s="14">
        <f>IF(D154="","",PROJ&amp;"-"&amp;B154&amp;"-"&amp;C154&amp;"-"&amp;TEXT(D154,"0000"))</f>
        <v/>
      </c>
      <c r="B154" s="15" t="n"/>
      <c r="C154" s="15" t="n"/>
      <c r="D154" s="15" t="n"/>
      <c r="E154" s="16" t="n"/>
      <c r="F154" s="15" t="n"/>
      <c r="G154" s="15" t="n"/>
      <c r="H154" s="16" t="n"/>
      <c r="I154" s="15" t="n"/>
      <c r="J154" s="15" t="n"/>
      <c r="K154" s="15" t="n"/>
      <c r="L154" s="15" t="n"/>
      <c r="M154" s="15" t="n"/>
      <c r="N154" s="16" t="n"/>
      <c r="O154" s="16" t="n"/>
      <c r="P154" s="15" t="n"/>
      <c r="Q154" s="14">
        <f>IF(A154="","",SUMIFS('Register'!$K$6:$K$505,'Register'!$P$6:$P$505,"Approved",'Register'!$E$6:$E$505,"&lt;="&amp;E154))</f>
        <v/>
      </c>
      <c r="R154" s="17">
        <f>IF(OR(A154="",CONTRACT_SUM=""),"",Q154/CONTRACT_SUM)</f>
        <v/>
      </c>
      <c r="S154" s="18">
        <f>IF(H154="","",H154+TA_VO)</f>
        <v/>
      </c>
      <c r="T154" s="14">
        <f>IF(H154="","",IF(N154="",DATADATE,N154)-H154)</f>
        <v/>
      </c>
      <c r="U154" s="14">
        <f>IF(OR(S154="",N154&lt;&gt;""),"",IF(DATADATE&gt;S154,"OVERDUE",""))</f>
        <v/>
      </c>
      <c r="V154" s="15" t="n"/>
      <c r="W154" s="15" t="n"/>
    </row>
    <row r="155">
      <c r="A155" s="14">
        <f>IF(D155="","",PROJ&amp;"-"&amp;B155&amp;"-"&amp;C155&amp;"-"&amp;TEXT(D155,"0000"))</f>
        <v/>
      </c>
      <c r="B155" s="15" t="n"/>
      <c r="C155" s="15" t="n"/>
      <c r="D155" s="15" t="n"/>
      <c r="E155" s="16" t="n"/>
      <c r="F155" s="15" t="n"/>
      <c r="G155" s="15" t="n"/>
      <c r="H155" s="16" t="n"/>
      <c r="I155" s="15" t="n"/>
      <c r="J155" s="15" t="n"/>
      <c r="K155" s="15" t="n"/>
      <c r="L155" s="15" t="n"/>
      <c r="M155" s="15" t="n"/>
      <c r="N155" s="16" t="n"/>
      <c r="O155" s="16" t="n"/>
      <c r="P155" s="15" t="n"/>
      <c r="Q155" s="14">
        <f>IF(A155="","",SUMIFS('Register'!$K$6:$K$505,'Register'!$P$6:$P$505,"Approved",'Register'!$E$6:$E$505,"&lt;="&amp;E155))</f>
        <v/>
      </c>
      <c r="R155" s="17">
        <f>IF(OR(A155="",CONTRACT_SUM=""),"",Q155/CONTRACT_SUM)</f>
        <v/>
      </c>
      <c r="S155" s="18">
        <f>IF(H155="","",H155+TA_VO)</f>
        <v/>
      </c>
      <c r="T155" s="14">
        <f>IF(H155="","",IF(N155="",DATADATE,N155)-H155)</f>
        <v/>
      </c>
      <c r="U155" s="14">
        <f>IF(OR(S155="",N155&lt;&gt;""),"",IF(DATADATE&gt;S155,"OVERDUE",""))</f>
        <v/>
      </c>
      <c r="V155" s="15" t="n"/>
      <c r="W155" s="15" t="n"/>
    </row>
    <row r="156">
      <c r="A156" s="14">
        <f>IF(D156="","",PROJ&amp;"-"&amp;B156&amp;"-"&amp;C156&amp;"-"&amp;TEXT(D156,"0000"))</f>
        <v/>
      </c>
      <c r="B156" s="15" t="n"/>
      <c r="C156" s="15" t="n"/>
      <c r="D156" s="15" t="n"/>
      <c r="E156" s="16" t="n"/>
      <c r="F156" s="15" t="n"/>
      <c r="G156" s="15" t="n"/>
      <c r="H156" s="16" t="n"/>
      <c r="I156" s="15" t="n"/>
      <c r="J156" s="15" t="n"/>
      <c r="K156" s="15" t="n"/>
      <c r="L156" s="15" t="n"/>
      <c r="M156" s="15" t="n"/>
      <c r="N156" s="16" t="n"/>
      <c r="O156" s="16" t="n"/>
      <c r="P156" s="15" t="n"/>
      <c r="Q156" s="14">
        <f>IF(A156="","",SUMIFS('Register'!$K$6:$K$505,'Register'!$P$6:$P$505,"Approved",'Register'!$E$6:$E$505,"&lt;="&amp;E156))</f>
        <v/>
      </c>
      <c r="R156" s="17">
        <f>IF(OR(A156="",CONTRACT_SUM=""),"",Q156/CONTRACT_SUM)</f>
        <v/>
      </c>
      <c r="S156" s="18">
        <f>IF(H156="","",H156+TA_VO)</f>
        <v/>
      </c>
      <c r="T156" s="14">
        <f>IF(H156="","",IF(N156="",DATADATE,N156)-H156)</f>
        <v/>
      </c>
      <c r="U156" s="14">
        <f>IF(OR(S156="",N156&lt;&gt;""),"",IF(DATADATE&gt;S156,"OVERDUE",""))</f>
        <v/>
      </c>
      <c r="V156" s="15" t="n"/>
      <c r="W156" s="15" t="n"/>
    </row>
    <row r="157">
      <c r="A157" s="14">
        <f>IF(D157="","",PROJ&amp;"-"&amp;B157&amp;"-"&amp;C157&amp;"-"&amp;TEXT(D157,"0000"))</f>
        <v/>
      </c>
      <c r="B157" s="15" t="n"/>
      <c r="C157" s="15" t="n"/>
      <c r="D157" s="15" t="n"/>
      <c r="E157" s="16" t="n"/>
      <c r="F157" s="15" t="n"/>
      <c r="G157" s="15" t="n"/>
      <c r="H157" s="16" t="n"/>
      <c r="I157" s="15" t="n"/>
      <c r="J157" s="15" t="n"/>
      <c r="K157" s="15" t="n"/>
      <c r="L157" s="15" t="n"/>
      <c r="M157" s="15" t="n"/>
      <c r="N157" s="16" t="n"/>
      <c r="O157" s="16" t="n"/>
      <c r="P157" s="15" t="n"/>
      <c r="Q157" s="14">
        <f>IF(A157="","",SUMIFS('Register'!$K$6:$K$505,'Register'!$P$6:$P$505,"Approved",'Register'!$E$6:$E$505,"&lt;="&amp;E157))</f>
        <v/>
      </c>
      <c r="R157" s="17">
        <f>IF(OR(A157="",CONTRACT_SUM=""),"",Q157/CONTRACT_SUM)</f>
        <v/>
      </c>
      <c r="S157" s="18">
        <f>IF(H157="","",H157+TA_VO)</f>
        <v/>
      </c>
      <c r="T157" s="14">
        <f>IF(H157="","",IF(N157="",DATADATE,N157)-H157)</f>
        <v/>
      </c>
      <c r="U157" s="14">
        <f>IF(OR(S157="",N157&lt;&gt;""),"",IF(DATADATE&gt;S157,"OVERDUE",""))</f>
        <v/>
      </c>
      <c r="V157" s="15" t="n"/>
      <c r="W157" s="15" t="n"/>
    </row>
    <row r="158">
      <c r="A158" s="14">
        <f>IF(D158="","",PROJ&amp;"-"&amp;B158&amp;"-"&amp;C158&amp;"-"&amp;TEXT(D158,"0000"))</f>
        <v/>
      </c>
      <c r="B158" s="15" t="n"/>
      <c r="C158" s="15" t="n"/>
      <c r="D158" s="15" t="n"/>
      <c r="E158" s="16" t="n"/>
      <c r="F158" s="15" t="n"/>
      <c r="G158" s="15" t="n"/>
      <c r="H158" s="16" t="n"/>
      <c r="I158" s="15" t="n"/>
      <c r="J158" s="15" t="n"/>
      <c r="K158" s="15" t="n"/>
      <c r="L158" s="15" t="n"/>
      <c r="M158" s="15" t="n"/>
      <c r="N158" s="16" t="n"/>
      <c r="O158" s="16" t="n"/>
      <c r="P158" s="15" t="n"/>
      <c r="Q158" s="14">
        <f>IF(A158="","",SUMIFS('Register'!$K$6:$K$505,'Register'!$P$6:$P$505,"Approved",'Register'!$E$6:$E$505,"&lt;="&amp;E158))</f>
        <v/>
      </c>
      <c r="R158" s="17">
        <f>IF(OR(A158="",CONTRACT_SUM=""),"",Q158/CONTRACT_SUM)</f>
        <v/>
      </c>
      <c r="S158" s="18">
        <f>IF(H158="","",H158+TA_VO)</f>
        <v/>
      </c>
      <c r="T158" s="14">
        <f>IF(H158="","",IF(N158="",DATADATE,N158)-H158)</f>
        <v/>
      </c>
      <c r="U158" s="14">
        <f>IF(OR(S158="",N158&lt;&gt;""),"",IF(DATADATE&gt;S158,"OVERDUE",""))</f>
        <v/>
      </c>
      <c r="V158" s="15" t="n"/>
      <c r="W158" s="15" t="n"/>
    </row>
    <row r="159">
      <c r="A159" s="14">
        <f>IF(D159="","",PROJ&amp;"-"&amp;B159&amp;"-"&amp;C159&amp;"-"&amp;TEXT(D159,"0000"))</f>
        <v/>
      </c>
      <c r="B159" s="15" t="n"/>
      <c r="C159" s="15" t="n"/>
      <c r="D159" s="15" t="n"/>
      <c r="E159" s="16" t="n"/>
      <c r="F159" s="15" t="n"/>
      <c r="G159" s="15" t="n"/>
      <c r="H159" s="16" t="n"/>
      <c r="I159" s="15" t="n"/>
      <c r="J159" s="15" t="n"/>
      <c r="K159" s="15" t="n"/>
      <c r="L159" s="15" t="n"/>
      <c r="M159" s="15" t="n"/>
      <c r="N159" s="16" t="n"/>
      <c r="O159" s="16" t="n"/>
      <c r="P159" s="15" t="n"/>
      <c r="Q159" s="14">
        <f>IF(A159="","",SUMIFS('Register'!$K$6:$K$505,'Register'!$P$6:$P$505,"Approved",'Register'!$E$6:$E$505,"&lt;="&amp;E159))</f>
        <v/>
      </c>
      <c r="R159" s="17">
        <f>IF(OR(A159="",CONTRACT_SUM=""),"",Q159/CONTRACT_SUM)</f>
        <v/>
      </c>
      <c r="S159" s="18">
        <f>IF(H159="","",H159+TA_VO)</f>
        <v/>
      </c>
      <c r="T159" s="14">
        <f>IF(H159="","",IF(N159="",DATADATE,N159)-H159)</f>
        <v/>
      </c>
      <c r="U159" s="14">
        <f>IF(OR(S159="",N159&lt;&gt;""),"",IF(DATADATE&gt;S159,"OVERDUE",""))</f>
        <v/>
      </c>
      <c r="V159" s="15" t="n"/>
      <c r="W159" s="15" t="n"/>
    </row>
    <row r="160">
      <c r="A160" s="14">
        <f>IF(D160="","",PROJ&amp;"-"&amp;B160&amp;"-"&amp;C160&amp;"-"&amp;TEXT(D160,"0000"))</f>
        <v/>
      </c>
      <c r="B160" s="15" t="n"/>
      <c r="C160" s="15" t="n"/>
      <c r="D160" s="15" t="n"/>
      <c r="E160" s="16" t="n"/>
      <c r="F160" s="15" t="n"/>
      <c r="G160" s="15" t="n"/>
      <c r="H160" s="16" t="n"/>
      <c r="I160" s="15" t="n"/>
      <c r="J160" s="15" t="n"/>
      <c r="K160" s="15" t="n"/>
      <c r="L160" s="15" t="n"/>
      <c r="M160" s="15" t="n"/>
      <c r="N160" s="16" t="n"/>
      <c r="O160" s="16" t="n"/>
      <c r="P160" s="15" t="n"/>
      <c r="Q160" s="14">
        <f>IF(A160="","",SUMIFS('Register'!$K$6:$K$505,'Register'!$P$6:$P$505,"Approved",'Register'!$E$6:$E$505,"&lt;="&amp;E160))</f>
        <v/>
      </c>
      <c r="R160" s="17">
        <f>IF(OR(A160="",CONTRACT_SUM=""),"",Q160/CONTRACT_SUM)</f>
        <v/>
      </c>
      <c r="S160" s="18">
        <f>IF(H160="","",H160+TA_VO)</f>
        <v/>
      </c>
      <c r="T160" s="14">
        <f>IF(H160="","",IF(N160="",DATADATE,N160)-H160)</f>
        <v/>
      </c>
      <c r="U160" s="14">
        <f>IF(OR(S160="",N160&lt;&gt;""),"",IF(DATADATE&gt;S160,"OVERDUE",""))</f>
        <v/>
      </c>
      <c r="V160" s="15" t="n"/>
      <c r="W160" s="15" t="n"/>
    </row>
    <row r="161">
      <c r="A161" s="14">
        <f>IF(D161="","",PROJ&amp;"-"&amp;B161&amp;"-"&amp;C161&amp;"-"&amp;TEXT(D161,"0000"))</f>
        <v/>
      </c>
      <c r="B161" s="15" t="n"/>
      <c r="C161" s="15" t="n"/>
      <c r="D161" s="15" t="n"/>
      <c r="E161" s="16" t="n"/>
      <c r="F161" s="15" t="n"/>
      <c r="G161" s="15" t="n"/>
      <c r="H161" s="16" t="n"/>
      <c r="I161" s="15" t="n"/>
      <c r="J161" s="15" t="n"/>
      <c r="K161" s="15" t="n"/>
      <c r="L161" s="15" t="n"/>
      <c r="M161" s="15" t="n"/>
      <c r="N161" s="16" t="n"/>
      <c r="O161" s="16" t="n"/>
      <c r="P161" s="15" t="n"/>
      <c r="Q161" s="14">
        <f>IF(A161="","",SUMIFS('Register'!$K$6:$K$505,'Register'!$P$6:$P$505,"Approved",'Register'!$E$6:$E$505,"&lt;="&amp;E161))</f>
        <v/>
      </c>
      <c r="R161" s="17">
        <f>IF(OR(A161="",CONTRACT_SUM=""),"",Q161/CONTRACT_SUM)</f>
        <v/>
      </c>
      <c r="S161" s="18">
        <f>IF(H161="","",H161+TA_VO)</f>
        <v/>
      </c>
      <c r="T161" s="14">
        <f>IF(H161="","",IF(N161="",DATADATE,N161)-H161)</f>
        <v/>
      </c>
      <c r="U161" s="14">
        <f>IF(OR(S161="",N161&lt;&gt;""),"",IF(DATADATE&gt;S161,"OVERDUE",""))</f>
        <v/>
      </c>
      <c r="V161" s="15" t="n"/>
      <c r="W161" s="15" t="n"/>
    </row>
    <row r="162">
      <c r="A162" s="14">
        <f>IF(D162="","",PROJ&amp;"-"&amp;B162&amp;"-"&amp;C162&amp;"-"&amp;TEXT(D162,"0000"))</f>
        <v/>
      </c>
      <c r="B162" s="15" t="n"/>
      <c r="C162" s="15" t="n"/>
      <c r="D162" s="15" t="n"/>
      <c r="E162" s="16" t="n"/>
      <c r="F162" s="15" t="n"/>
      <c r="G162" s="15" t="n"/>
      <c r="H162" s="16" t="n"/>
      <c r="I162" s="15" t="n"/>
      <c r="J162" s="15" t="n"/>
      <c r="K162" s="15" t="n"/>
      <c r="L162" s="15" t="n"/>
      <c r="M162" s="15" t="n"/>
      <c r="N162" s="16" t="n"/>
      <c r="O162" s="16" t="n"/>
      <c r="P162" s="15" t="n"/>
      <c r="Q162" s="14">
        <f>IF(A162="","",SUMIFS('Register'!$K$6:$K$505,'Register'!$P$6:$P$505,"Approved",'Register'!$E$6:$E$505,"&lt;="&amp;E162))</f>
        <v/>
      </c>
      <c r="R162" s="17">
        <f>IF(OR(A162="",CONTRACT_SUM=""),"",Q162/CONTRACT_SUM)</f>
        <v/>
      </c>
      <c r="S162" s="18">
        <f>IF(H162="","",H162+TA_VO)</f>
        <v/>
      </c>
      <c r="T162" s="14">
        <f>IF(H162="","",IF(N162="",DATADATE,N162)-H162)</f>
        <v/>
      </c>
      <c r="U162" s="14">
        <f>IF(OR(S162="",N162&lt;&gt;""),"",IF(DATADATE&gt;S162,"OVERDUE",""))</f>
        <v/>
      </c>
      <c r="V162" s="15" t="n"/>
      <c r="W162" s="15" t="n"/>
    </row>
    <row r="163">
      <c r="A163" s="14">
        <f>IF(D163="","",PROJ&amp;"-"&amp;B163&amp;"-"&amp;C163&amp;"-"&amp;TEXT(D163,"0000"))</f>
        <v/>
      </c>
      <c r="B163" s="15" t="n"/>
      <c r="C163" s="15" t="n"/>
      <c r="D163" s="15" t="n"/>
      <c r="E163" s="16" t="n"/>
      <c r="F163" s="15" t="n"/>
      <c r="G163" s="15" t="n"/>
      <c r="H163" s="16" t="n"/>
      <c r="I163" s="15" t="n"/>
      <c r="J163" s="15" t="n"/>
      <c r="K163" s="15" t="n"/>
      <c r="L163" s="15" t="n"/>
      <c r="M163" s="15" t="n"/>
      <c r="N163" s="16" t="n"/>
      <c r="O163" s="16" t="n"/>
      <c r="P163" s="15" t="n"/>
      <c r="Q163" s="14">
        <f>IF(A163="","",SUMIFS('Register'!$K$6:$K$505,'Register'!$P$6:$P$505,"Approved",'Register'!$E$6:$E$505,"&lt;="&amp;E163))</f>
        <v/>
      </c>
      <c r="R163" s="17">
        <f>IF(OR(A163="",CONTRACT_SUM=""),"",Q163/CONTRACT_SUM)</f>
        <v/>
      </c>
      <c r="S163" s="18">
        <f>IF(H163="","",H163+TA_VO)</f>
        <v/>
      </c>
      <c r="T163" s="14">
        <f>IF(H163="","",IF(N163="",DATADATE,N163)-H163)</f>
        <v/>
      </c>
      <c r="U163" s="14">
        <f>IF(OR(S163="",N163&lt;&gt;""),"",IF(DATADATE&gt;S163,"OVERDUE",""))</f>
        <v/>
      </c>
      <c r="V163" s="15" t="n"/>
      <c r="W163" s="15" t="n"/>
    </row>
    <row r="164">
      <c r="A164" s="14">
        <f>IF(D164="","",PROJ&amp;"-"&amp;B164&amp;"-"&amp;C164&amp;"-"&amp;TEXT(D164,"0000"))</f>
        <v/>
      </c>
      <c r="B164" s="15" t="n"/>
      <c r="C164" s="15" t="n"/>
      <c r="D164" s="15" t="n"/>
      <c r="E164" s="16" t="n"/>
      <c r="F164" s="15" t="n"/>
      <c r="G164" s="15" t="n"/>
      <c r="H164" s="16" t="n"/>
      <c r="I164" s="15" t="n"/>
      <c r="J164" s="15" t="n"/>
      <c r="K164" s="15" t="n"/>
      <c r="L164" s="15" t="n"/>
      <c r="M164" s="15" t="n"/>
      <c r="N164" s="16" t="n"/>
      <c r="O164" s="16" t="n"/>
      <c r="P164" s="15" t="n"/>
      <c r="Q164" s="14">
        <f>IF(A164="","",SUMIFS('Register'!$K$6:$K$505,'Register'!$P$6:$P$505,"Approved",'Register'!$E$6:$E$505,"&lt;="&amp;E164))</f>
        <v/>
      </c>
      <c r="R164" s="17">
        <f>IF(OR(A164="",CONTRACT_SUM=""),"",Q164/CONTRACT_SUM)</f>
        <v/>
      </c>
      <c r="S164" s="18">
        <f>IF(H164="","",H164+TA_VO)</f>
        <v/>
      </c>
      <c r="T164" s="14">
        <f>IF(H164="","",IF(N164="",DATADATE,N164)-H164)</f>
        <v/>
      </c>
      <c r="U164" s="14">
        <f>IF(OR(S164="",N164&lt;&gt;""),"",IF(DATADATE&gt;S164,"OVERDUE",""))</f>
        <v/>
      </c>
      <c r="V164" s="15" t="n"/>
      <c r="W164" s="15" t="n"/>
    </row>
    <row r="165">
      <c r="A165" s="14">
        <f>IF(D165="","",PROJ&amp;"-"&amp;B165&amp;"-"&amp;C165&amp;"-"&amp;TEXT(D165,"0000"))</f>
        <v/>
      </c>
      <c r="B165" s="15" t="n"/>
      <c r="C165" s="15" t="n"/>
      <c r="D165" s="15" t="n"/>
      <c r="E165" s="16" t="n"/>
      <c r="F165" s="15" t="n"/>
      <c r="G165" s="15" t="n"/>
      <c r="H165" s="16" t="n"/>
      <c r="I165" s="15" t="n"/>
      <c r="J165" s="15" t="n"/>
      <c r="K165" s="15" t="n"/>
      <c r="L165" s="15" t="n"/>
      <c r="M165" s="15" t="n"/>
      <c r="N165" s="16" t="n"/>
      <c r="O165" s="16" t="n"/>
      <c r="P165" s="15" t="n"/>
      <c r="Q165" s="14">
        <f>IF(A165="","",SUMIFS('Register'!$K$6:$K$505,'Register'!$P$6:$P$505,"Approved",'Register'!$E$6:$E$505,"&lt;="&amp;E165))</f>
        <v/>
      </c>
      <c r="R165" s="17">
        <f>IF(OR(A165="",CONTRACT_SUM=""),"",Q165/CONTRACT_SUM)</f>
        <v/>
      </c>
      <c r="S165" s="18">
        <f>IF(H165="","",H165+TA_VO)</f>
        <v/>
      </c>
      <c r="T165" s="14">
        <f>IF(H165="","",IF(N165="",DATADATE,N165)-H165)</f>
        <v/>
      </c>
      <c r="U165" s="14">
        <f>IF(OR(S165="",N165&lt;&gt;""),"",IF(DATADATE&gt;S165,"OVERDUE",""))</f>
        <v/>
      </c>
      <c r="V165" s="15" t="n"/>
      <c r="W165" s="15" t="n"/>
    </row>
    <row r="166">
      <c r="A166" s="14">
        <f>IF(D166="","",PROJ&amp;"-"&amp;B166&amp;"-"&amp;C166&amp;"-"&amp;TEXT(D166,"0000"))</f>
        <v/>
      </c>
      <c r="B166" s="15" t="n"/>
      <c r="C166" s="15" t="n"/>
      <c r="D166" s="15" t="n"/>
      <c r="E166" s="16" t="n"/>
      <c r="F166" s="15" t="n"/>
      <c r="G166" s="15" t="n"/>
      <c r="H166" s="16" t="n"/>
      <c r="I166" s="15" t="n"/>
      <c r="J166" s="15" t="n"/>
      <c r="K166" s="15" t="n"/>
      <c r="L166" s="15" t="n"/>
      <c r="M166" s="15" t="n"/>
      <c r="N166" s="16" t="n"/>
      <c r="O166" s="16" t="n"/>
      <c r="P166" s="15" t="n"/>
      <c r="Q166" s="14">
        <f>IF(A166="","",SUMIFS('Register'!$K$6:$K$505,'Register'!$P$6:$P$505,"Approved",'Register'!$E$6:$E$505,"&lt;="&amp;E166))</f>
        <v/>
      </c>
      <c r="R166" s="17">
        <f>IF(OR(A166="",CONTRACT_SUM=""),"",Q166/CONTRACT_SUM)</f>
        <v/>
      </c>
      <c r="S166" s="18">
        <f>IF(H166="","",H166+TA_VO)</f>
        <v/>
      </c>
      <c r="T166" s="14">
        <f>IF(H166="","",IF(N166="",DATADATE,N166)-H166)</f>
        <v/>
      </c>
      <c r="U166" s="14">
        <f>IF(OR(S166="",N166&lt;&gt;""),"",IF(DATADATE&gt;S166,"OVERDUE",""))</f>
        <v/>
      </c>
      <c r="V166" s="15" t="n"/>
      <c r="W166" s="15" t="n"/>
    </row>
    <row r="167">
      <c r="A167" s="14">
        <f>IF(D167="","",PROJ&amp;"-"&amp;B167&amp;"-"&amp;C167&amp;"-"&amp;TEXT(D167,"0000"))</f>
        <v/>
      </c>
      <c r="B167" s="15" t="n"/>
      <c r="C167" s="15" t="n"/>
      <c r="D167" s="15" t="n"/>
      <c r="E167" s="16" t="n"/>
      <c r="F167" s="15" t="n"/>
      <c r="G167" s="15" t="n"/>
      <c r="H167" s="16" t="n"/>
      <c r="I167" s="15" t="n"/>
      <c r="J167" s="15" t="n"/>
      <c r="K167" s="15" t="n"/>
      <c r="L167" s="15" t="n"/>
      <c r="M167" s="15" t="n"/>
      <c r="N167" s="16" t="n"/>
      <c r="O167" s="16" t="n"/>
      <c r="P167" s="15" t="n"/>
      <c r="Q167" s="14">
        <f>IF(A167="","",SUMIFS('Register'!$K$6:$K$505,'Register'!$P$6:$P$505,"Approved",'Register'!$E$6:$E$505,"&lt;="&amp;E167))</f>
        <v/>
      </c>
      <c r="R167" s="17">
        <f>IF(OR(A167="",CONTRACT_SUM=""),"",Q167/CONTRACT_SUM)</f>
        <v/>
      </c>
      <c r="S167" s="18">
        <f>IF(H167="","",H167+TA_VO)</f>
        <v/>
      </c>
      <c r="T167" s="14">
        <f>IF(H167="","",IF(N167="",DATADATE,N167)-H167)</f>
        <v/>
      </c>
      <c r="U167" s="14">
        <f>IF(OR(S167="",N167&lt;&gt;""),"",IF(DATADATE&gt;S167,"OVERDUE",""))</f>
        <v/>
      </c>
      <c r="V167" s="15" t="n"/>
      <c r="W167" s="15" t="n"/>
    </row>
    <row r="168">
      <c r="A168" s="14">
        <f>IF(D168="","",PROJ&amp;"-"&amp;B168&amp;"-"&amp;C168&amp;"-"&amp;TEXT(D168,"0000"))</f>
        <v/>
      </c>
      <c r="B168" s="15" t="n"/>
      <c r="C168" s="15" t="n"/>
      <c r="D168" s="15" t="n"/>
      <c r="E168" s="16" t="n"/>
      <c r="F168" s="15" t="n"/>
      <c r="G168" s="15" t="n"/>
      <c r="H168" s="16" t="n"/>
      <c r="I168" s="15" t="n"/>
      <c r="J168" s="15" t="n"/>
      <c r="K168" s="15" t="n"/>
      <c r="L168" s="15" t="n"/>
      <c r="M168" s="15" t="n"/>
      <c r="N168" s="16" t="n"/>
      <c r="O168" s="16" t="n"/>
      <c r="P168" s="15" t="n"/>
      <c r="Q168" s="14">
        <f>IF(A168="","",SUMIFS('Register'!$K$6:$K$505,'Register'!$P$6:$P$505,"Approved",'Register'!$E$6:$E$505,"&lt;="&amp;E168))</f>
        <v/>
      </c>
      <c r="R168" s="17">
        <f>IF(OR(A168="",CONTRACT_SUM=""),"",Q168/CONTRACT_SUM)</f>
        <v/>
      </c>
      <c r="S168" s="18">
        <f>IF(H168="","",H168+TA_VO)</f>
        <v/>
      </c>
      <c r="T168" s="14">
        <f>IF(H168="","",IF(N168="",DATADATE,N168)-H168)</f>
        <v/>
      </c>
      <c r="U168" s="14">
        <f>IF(OR(S168="",N168&lt;&gt;""),"",IF(DATADATE&gt;S168,"OVERDUE",""))</f>
        <v/>
      </c>
      <c r="V168" s="15" t="n"/>
      <c r="W168" s="15" t="n"/>
    </row>
    <row r="169">
      <c r="A169" s="14">
        <f>IF(D169="","",PROJ&amp;"-"&amp;B169&amp;"-"&amp;C169&amp;"-"&amp;TEXT(D169,"0000"))</f>
        <v/>
      </c>
      <c r="B169" s="15" t="n"/>
      <c r="C169" s="15" t="n"/>
      <c r="D169" s="15" t="n"/>
      <c r="E169" s="16" t="n"/>
      <c r="F169" s="15" t="n"/>
      <c r="G169" s="15" t="n"/>
      <c r="H169" s="16" t="n"/>
      <c r="I169" s="15" t="n"/>
      <c r="J169" s="15" t="n"/>
      <c r="K169" s="15" t="n"/>
      <c r="L169" s="15" t="n"/>
      <c r="M169" s="15" t="n"/>
      <c r="N169" s="16" t="n"/>
      <c r="O169" s="16" t="n"/>
      <c r="P169" s="15" t="n"/>
      <c r="Q169" s="14">
        <f>IF(A169="","",SUMIFS('Register'!$K$6:$K$505,'Register'!$P$6:$P$505,"Approved",'Register'!$E$6:$E$505,"&lt;="&amp;E169))</f>
        <v/>
      </c>
      <c r="R169" s="17">
        <f>IF(OR(A169="",CONTRACT_SUM=""),"",Q169/CONTRACT_SUM)</f>
        <v/>
      </c>
      <c r="S169" s="18">
        <f>IF(H169="","",H169+TA_VO)</f>
        <v/>
      </c>
      <c r="T169" s="14">
        <f>IF(H169="","",IF(N169="",DATADATE,N169)-H169)</f>
        <v/>
      </c>
      <c r="U169" s="14">
        <f>IF(OR(S169="",N169&lt;&gt;""),"",IF(DATADATE&gt;S169,"OVERDUE",""))</f>
        <v/>
      </c>
      <c r="V169" s="15" t="n"/>
      <c r="W169" s="15" t="n"/>
    </row>
    <row r="170">
      <c r="A170" s="14">
        <f>IF(D170="","",PROJ&amp;"-"&amp;B170&amp;"-"&amp;C170&amp;"-"&amp;TEXT(D170,"0000"))</f>
        <v/>
      </c>
      <c r="B170" s="15" t="n"/>
      <c r="C170" s="15" t="n"/>
      <c r="D170" s="15" t="n"/>
      <c r="E170" s="16" t="n"/>
      <c r="F170" s="15" t="n"/>
      <c r="G170" s="15" t="n"/>
      <c r="H170" s="16" t="n"/>
      <c r="I170" s="15" t="n"/>
      <c r="J170" s="15" t="n"/>
      <c r="K170" s="15" t="n"/>
      <c r="L170" s="15" t="n"/>
      <c r="M170" s="15" t="n"/>
      <c r="N170" s="16" t="n"/>
      <c r="O170" s="16" t="n"/>
      <c r="P170" s="15" t="n"/>
      <c r="Q170" s="14">
        <f>IF(A170="","",SUMIFS('Register'!$K$6:$K$505,'Register'!$P$6:$P$505,"Approved",'Register'!$E$6:$E$505,"&lt;="&amp;E170))</f>
        <v/>
      </c>
      <c r="R170" s="17">
        <f>IF(OR(A170="",CONTRACT_SUM=""),"",Q170/CONTRACT_SUM)</f>
        <v/>
      </c>
      <c r="S170" s="18">
        <f>IF(H170="","",H170+TA_VO)</f>
        <v/>
      </c>
      <c r="T170" s="14">
        <f>IF(H170="","",IF(N170="",DATADATE,N170)-H170)</f>
        <v/>
      </c>
      <c r="U170" s="14">
        <f>IF(OR(S170="",N170&lt;&gt;""),"",IF(DATADATE&gt;S170,"OVERDUE",""))</f>
        <v/>
      </c>
      <c r="V170" s="15" t="n"/>
      <c r="W170" s="15" t="n"/>
    </row>
    <row r="171">
      <c r="A171" s="14">
        <f>IF(D171="","",PROJ&amp;"-"&amp;B171&amp;"-"&amp;C171&amp;"-"&amp;TEXT(D171,"0000"))</f>
        <v/>
      </c>
      <c r="B171" s="15" t="n"/>
      <c r="C171" s="15" t="n"/>
      <c r="D171" s="15" t="n"/>
      <c r="E171" s="16" t="n"/>
      <c r="F171" s="15" t="n"/>
      <c r="G171" s="15" t="n"/>
      <c r="H171" s="16" t="n"/>
      <c r="I171" s="15" t="n"/>
      <c r="J171" s="15" t="n"/>
      <c r="K171" s="15" t="n"/>
      <c r="L171" s="15" t="n"/>
      <c r="M171" s="15" t="n"/>
      <c r="N171" s="16" t="n"/>
      <c r="O171" s="16" t="n"/>
      <c r="P171" s="15" t="n"/>
      <c r="Q171" s="14">
        <f>IF(A171="","",SUMIFS('Register'!$K$6:$K$505,'Register'!$P$6:$P$505,"Approved",'Register'!$E$6:$E$505,"&lt;="&amp;E171))</f>
        <v/>
      </c>
      <c r="R171" s="17">
        <f>IF(OR(A171="",CONTRACT_SUM=""),"",Q171/CONTRACT_SUM)</f>
        <v/>
      </c>
      <c r="S171" s="18">
        <f>IF(H171="","",H171+TA_VO)</f>
        <v/>
      </c>
      <c r="T171" s="14">
        <f>IF(H171="","",IF(N171="",DATADATE,N171)-H171)</f>
        <v/>
      </c>
      <c r="U171" s="14">
        <f>IF(OR(S171="",N171&lt;&gt;""),"",IF(DATADATE&gt;S171,"OVERDUE",""))</f>
        <v/>
      </c>
      <c r="V171" s="15" t="n"/>
      <c r="W171" s="15" t="n"/>
    </row>
    <row r="172">
      <c r="A172" s="14">
        <f>IF(D172="","",PROJ&amp;"-"&amp;B172&amp;"-"&amp;C172&amp;"-"&amp;TEXT(D172,"0000"))</f>
        <v/>
      </c>
      <c r="B172" s="15" t="n"/>
      <c r="C172" s="15" t="n"/>
      <c r="D172" s="15" t="n"/>
      <c r="E172" s="16" t="n"/>
      <c r="F172" s="15" t="n"/>
      <c r="G172" s="15" t="n"/>
      <c r="H172" s="16" t="n"/>
      <c r="I172" s="15" t="n"/>
      <c r="J172" s="15" t="n"/>
      <c r="K172" s="15" t="n"/>
      <c r="L172" s="15" t="n"/>
      <c r="M172" s="15" t="n"/>
      <c r="N172" s="16" t="n"/>
      <c r="O172" s="16" t="n"/>
      <c r="P172" s="15" t="n"/>
      <c r="Q172" s="14">
        <f>IF(A172="","",SUMIFS('Register'!$K$6:$K$505,'Register'!$P$6:$P$505,"Approved",'Register'!$E$6:$E$505,"&lt;="&amp;E172))</f>
        <v/>
      </c>
      <c r="R172" s="17">
        <f>IF(OR(A172="",CONTRACT_SUM=""),"",Q172/CONTRACT_SUM)</f>
        <v/>
      </c>
      <c r="S172" s="18">
        <f>IF(H172="","",H172+TA_VO)</f>
        <v/>
      </c>
      <c r="T172" s="14">
        <f>IF(H172="","",IF(N172="",DATADATE,N172)-H172)</f>
        <v/>
      </c>
      <c r="U172" s="14">
        <f>IF(OR(S172="",N172&lt;&gt;""),"",IF(DATADATE&gt;S172,"OVERDUE",""))</f>
        <v/>
      </c>
      <c r="V172" s="15" t="n"/>
      <c r="W172" s="15" t="n"/>
    </row>
    <row r="173">
      <c r="A173" s="14">
        <f>IF(D173="","",PROJ&amp;"-"&amp;B173&amp;"-"&amp;C173&amp;"-"&amp;TEXT(D173,"0000"))</f>
        <v/>
      </c>
      <c r="B173" s="15" t="n"/>
      <c r="C173" s="15" t="n"/>
      <c r="D173" s="15" t="n"/>
      <c r="E173" s="16" t="n"/>
      <c r="F173" s="15" t="n"/>
      <c r="G173" s="15" t="n"/>
      <c r="H173" s="16" t="n"/>
      <c r="I173" s="15" t="n"/>
      <c r="J173" s="15" t="n"/>
      <c r="K173" s="15" t="n"/>
      <c r="L173" s="15" t="n"/>
      <c r="M173" s="15" t="n"/>
      <c r="N173" s="16" t="n"/>
      <c r="O173" s="16" t="n"/>
      <c r="P173" s="15" t="n"/>
      <c r="Q173" s="14">
        <f>IF(A173="","",SUMIFS('Register'!$K$6:$K$505,'Register'!$P$6:$P$505,"Approved",'Register'!$E$6:$E$505,"&lt;="&amp;E173))</f>
        <v/>
      </c>
      <c r="R173" s="17">
        <f>IF(OR(A173="",CONTRACT_SUM=""),"",Q173/CONTRACT_SUM)</f>
        <v/>
      </c>
      <c r="S173" s="18">
        <f>IF(H173="","",H173+TA_VO)</f>
        <v/>
      </c>
      <c r="T173" s="14">
        <f>IF(H173="","",IF(N173="",DATADATE,N173)-H173)</f>
        <v/>
      </c>
      <c r="U173" s="14">
        <f>IF(OR(S173="",N173&lt;&gt;""),"",IF(DATADATE&gt;S173,"OVERDUE",""))</f>
        <v/>
      </c>
      <c r="V173" s="15" t="n"/>
      <c r="W173" s="15" t="n"/>
    </row>
    <row r="174">
      <c r="A174" s="14">
        <f>IF(D174="","",PROJ&amp;"-"&amp;B174&amp;"-"&amp;C174&amp;"-"&amp;TEXT(D174,"0000"))</f>
        <v/>
      </c>
      <c r="B174" s="15" t="n"/>
      <c r="C174" s="15" t="n"/>
      <c r="D174" s="15" t="n"/>
      <c r="E174" s="16" t="n"/>
      <c r="F174" s="15" t="n"/>
      <c r="G174" s="15" t="n"/>
      <c r="H174" s="16" t="n"/>
      <c r="I174" s="15" t="n"/>
      <c r="J174" s="15" t="n"/>
      <c r="K174" s="15" t="n"/>
      <c r="L174" s="15" t="n"/>
      <c r="M174" s="15" t="n"/>
      <c r="N174" s="16" t="n"/>
      <c r="O174" s="16" t="n"/>
      <c r="P174" s="15" t="n"/>
      <c r="Q174" s="14">
        <f>IF(A174="","",SUMIFS('Register'!$K$6:$K$505,'Register'!$P$6:$P$505,"Approved",'Register'!$E$6:$E$505,"&lt;="&amp;E174))</f>
        <v/>
      </c>
      <c r="R174" s="17">
        <f>IF(OR(A174="",CONTRACT_SUM=""),"",Q174/CONTRACT_SUM)</f>
        <v/>
      </c>
      <c r="S174" s="18">
        <f>IF(H174="","",H174+TA_VO)</f>
        <v/>
      </c>
      <c r="T174" s="14">
        <f>IF(H174="","",IF(N174="",DATADATE,N174)-H174)</f>
        <v/>
      </c>
      <c r="U174" s="14">
        <f>IF(OR(S174="",N174&lt;&gt;""),"",IF(DATADATE&gt;S174,"OVERDUE",""))</f>
        <v/>
      </c>
      <c r="V174" s="15" t="n"/>
      <c r="W174" s="15" t="n"/>
    </row>
    <row r="175">
      <c r="A175" s="14">
        <f>IF(D175="","",PROJ&amp;"-"&amp;B175&amp;"-"&amp;C175&amp;"-"&amp;TEXT(D175,"0000"))</f>
        <v/>
      </c>
      <c r="B175" s="15" t="n"/>
      <c r="C175" s="15" t="n"/>
      <c r="D175" s="15" t="n"/>
      <c r="E175" s="16" t="n"/>
      <c r="F175" s="15" t="n"/>
      <c r="G175" s="15" t="n"/>
      <c r="H175" s="16" t="n"/>
      <c r="I175" s="15" t="n"/>
      <c r="J175" s="15" t="n"/>
      <c r="K175" s="15" t="n"/>
      <c r="L175" s="15" t="n"/>
      <c r="M175" s="15" t="n"/>
      <c r="N175" s="16" t="n"/>
      <c r="O175" s="16" t="n"/>
      <c r="P175" s="15" t="n"/>
      <c r="Q175" s="14">
        <f>IF(A175="","",SUMIFS('Register'!$K$6:$K$505,'Register'!$P$6:$P$505,"Approved",'Register'!$E$6:$E$505,"&lt;="&amp;E175))</f>
        <v/>
      </c>
      <c r="R175" s="17">
        <f>IF(OR(A175="",CONTRACT_SUM=""),"",Q175/CONTRACT_SUM)</f>
        <v/>
      </c>
      <c r="S175" s="18">
        <f>IF(H175="","",H175+TA_VO)</f>
        <v/>
      </c>
      <c r="T175" s="14">
        <f>IF(H175="","",IF(N175="",DATADATE,N175)-H175)</f>
        <v/>
      </c>
      <c r="U175" s="14">
        <f>IF(OR(S175="",N175&lt;&gt;""),"",IF(DATADATE&gt;S175,"OVERDUE",""))</f>
        <v/>
      </c>
      <c r="V175" s="15" t="n"/>
      <c r="W175" s="15" t="n"/>
    </row>
    <row r="176">
      <c r="A176" s="14">
        <f>IF(D176="","",PROJ&amp;"-"&amp;B176&amp;"-"&amp;C176&amp;"-"&amp;TEXT(D176,"0000"))</f>
        <v/>
      </c>
      <c r="B176" s="15" t="n"/>
      <c r="C176" s="15" t="n"/>
      <c r="D176" s="15" t="n"/>
      <c r="E176" s="16" t="n"/>
      <c r="F176" s="15" t="n"/>
      <c r="G176" s="15" t="n"/>
      <c r="H176" s="16" t="n"/>
      <c r="I176" s="15" t="n"/>
      <c r="J176" s="15" t="n"/>
      <c r="K176" s="15" t="n"/>
      <c r="L176" s="15" t="n"/>
      <c r="M176" s="15" t="n"/>
      <c r="N176" s="16" t="n"/>
      <c r="O176" s="16" t="n"/>
      <c r="P176" s="15" t="n"/>
      <c r="Q176" s="14">
        <f>IF(A176="","",SUMIFS('Register'!$K$6:$K$505,'Register'!$P$6:$P$505,"Approved",'Register'!$E$6:$E$505,"&lt;="&amp;E176))</f>
        <v/>
      </c>
      <c r="R176" s="17">
        <f>IF(OR(A176="",CONTRACT_SUM=""),"",Q176/CONTRACT_SUM)</f>
        <v/>
      </c>
      <c r="S176" s="18">
        <f>IF(H176="","",H176+TA_VO)</f>
        <v/>
      </c>
      <c r="T176" s="14">
        <f>IF(H176="","",IF(N176="",DATADATE,N176)-H176)</f>
        <v/>
      </c>
      <c r="U176" s="14">
        <f>IF(OR(S176="",N176&lt;&gt;""),"",IF(DATADATE&gt;S176,"OVERDUE",""))</f>
        <v/>
      </c>
      <c r="V176" s="15" t="n"/>
      <c r="W176" s="15" t="n"/>
    </row>
    <row r="177">
      <c r="A177" s="14">
        <f>IF(D177="","",PROJ&amp;"-"&amp;B177&amp;"-"&amp;C177&amp;"-"&amp;TEXT(D177,"0000"))</f>
        <v/>
      </c>
      <c r="B177" s="15" t="n"/>
      <c r="C177" s="15" t="n"/>
      <c r="D177" s="15" t="n"/>
      <c r="E177" s="16" t="n"/>
      <c r="F177" s="15" t="n"/>
      <c r="G177" s="15" t="n"/>
      <c r="H177" s="16" t="n"/>
      <c r="I177" s="15" t="n"/>
      <c r="J177" s="15" t="n"/>
      <c r="K177" s="15" t="n"/>
      <c r="L177" s="15" t="n"/>
      <c r="M177" s="15" t="n"/>
      <c r="N177" s="16" t="n"/>
      <c r="O177" s="16" t="n"/>
      <c r="P177" s="15" t="n"/>
      <c r="Q177" s="14">
        <f>IF(A177="","",SUMIFS('Register'!$K$6:$K$505,'Register'!$P$6:$P$505,"Approved",'Register'!$E$6:$E$505,"&lt;="&amp;E177))</f>
        <v/>
      </c>
      <c r="R177" s="17">
        <f>IF(OR(A177="",CONTRACT_SUM=""),"",Q177/CONTRACT_SUM)</f>
        <v/>
      </c>
      <c r="S177" s="18">
        <f>IF(H177="","",H177+TA_VO)</f>
        <v/>
      </c>
      <c r="T177" s="14">
        <f>IF(H177="","",IF(N177="",DATADATE,N177)-H177)</f>
        <v/>
      </c>
      <c r="U177" s="14">
        <f>IF(OR(S177="",N177&lt;&gt;""),"",IF(DATADATE&gt;S177,"OVERDUE",""))</f>
        <v/>
      </c>
      <c r="V177" s="15" t="n"/>
      <c r="W177" s="15" t="n"/>
    </row>
    <row r="178">
      <c r="A178" s="14">
        <f>IF(D178="","",PROJ&amp;"-"&amp;B178&amp;"-"&amp;C178&amp;"-"&amp;TEXT(D178,"0000"))</f>
        <v/>
      </c>
      <c r="B178" s="15" t="n"/>
      <c r="C178" s="15" t="n"/>
      <c r="D178" s="15" t="n"/>
      <c r="E178" s="16" t="n"/>
      <c r="F178" s="15" t="n"/>
      <c r="G178" s="15" t="n"/>
      <c r="H178" s="16" t="n"/>
      <c r="I178" s="15" t="n"/>
      <c r="J178" s="15" t="n"/>
      <c r="K178" s="15" t="n"/>
      <c r="L178" s="15" t="n"/>
      <c r="M178" s="15" t="n"/>
      <c r="N178" s="16" t="n"/>
      <c r="O178" s="16" t="n"/>
      <c r="P178" s="15" t="n"/>
      <c r="Q178" s="14">
        <f>IF(A178="","",SUMIFS('Register'!$K$6:$K$505,'Register'!$P$6:$P$505,"Approved",'Register'!$E$6:$E$505,"&lt;="&amp;E178))</f>
        <v/>
      </c>
      <c r="R178" s="17">
        <f>IF(OR(A178="",CONTRACT_SUM=""),"",Q178/CONTRACT_SUM)</f>
        <v/>
      </c>
      <c r="S178" s="18">
        <f>IF(H178="","",H178+TA_VO)</f>
        <v/>
      </c>
      <c r="T178" s="14">
        <f>IF(H178="","",IF(N178="",DATADATE,N178)-H178)</f>
        <v/>
      </c>
      <c r="U178" s="14">
        <f>IF(OR(S178="",N178&lt;&gt;""),"",IF(DATADATE&gt;S178,"OVERDUE",""))</f>
        <v/>
      </c>
      <c r="V178" s="15" t="n"/>
      <c r="W178" s="15" t="n"/>
    </row>
    <row r="179">
      <c r="A179" s="14">
        <f>IF(D179="","",PROJ&amp;"-"&amp;B179&amp;"-"&amp;C179&amp;"-"&amp;TEXT(D179,"0000"))</f>
        <v/>
      </c>
      <c r="B179" s="15" t="n"/>
      <c r="C179" s="15" t="n"/>
      <c r="D179" s="15" t="n"/>
      <c r="E179" s="16" t="n"/>
      <c r="F179" s="15" t="n"/>
      <c r="G179" s="15" t="n"/>
      <c r="H179" s="16" t="n"/>
      <c r="I179" s="15" t="n"/>
      <c r="J179" s="15" t="n"/>
      <c r="K179" s="15" t="n"/>
      <c r="L179" s="15" t="n"/>
      <c r="M179" s="15" t="n"/>
      <c r="N179" s="16" t="n"/>
      <c r="O179" s="16" t="n"/>
      <c r="P179" s="15" t="n"/>
      <c r="Q179" s="14">
        <f>IF(A179="","",SUMIFS('Register'!$K$6:$K$505,'Register'!$P$6:$P$505,"Approved",'Register'!$E$6:$E$505,"&lt;="&amp;E179))</f>
        <v/>
      </c>
      <c r="R179" s="17">
        <f>IF(OR(A179="",CONTRACT_SUM=""),"",Q179/CONTRACT_SUM)</f>
        <v/>
      </c>
      <c r="S179" s="18">
        <f>IF(H179="","",H179+TA_VO)</f>
        <v/>
      </c>
      <c r="T179" s="14">
        <f>IF(H179="","",IF(N179="",DATADATE,N179)-H179)</f>
        <v/>
      </c>
      <c r="U179" s="14">
        <f>IF(OR(S179="",N179&lt;&gt;""),"",IF(DATADATE&gt;S179,"OVERDUE",""))</f>
        <v/>
      </c>
      <c r="V179" s="15" t="n"/>
      <c r="W179" s="15" t="n"/>
    </row>
    <row r="180">
      <c r="A180" s="14">
        <f>IF(D180="","",PROJ&amp;"-"&amp;B180&amp;"-"&amp;C180&amp;"-"&amp;TEXT(D180,"0000"))</f>
        <v/>
      </c>
      <c r="B180" s="15" t="n"/>
      <c r="C180" s="15" t="n"/>
      <c r="D180" s="15" t="n"/>
      <c r="E180" s="16" t="n"/>
      <c r="F180" s="15" t="n"/>
      <c r="G180" s="15" t="n"/>
      <c r="H180" s="16" t="n"/>
      <c r="I180" s="15" t="n"/>
      <c r="J180" s="15" t="n"/>
      <c r="K180" s="15" t="n"/>
      <c r="L180" s="15" t="n"/>
      <c r="M180" s="15" t="n"/>
      <c r="N180" s="16" t="n"/>
      <c r="O180" s="16" t="n"/>
      <c r="P180" s="15" t="n"/>
      <c r="Q180" s="14">
        <f>IF(A180="","",SUMIFS('Register'!$K$6:$K$505,'Register'!$P$6:$P$505,"Approved",'Register'!$E$6:$E$505,"&lt;="&amp;E180))</f>
        <v/>
      </c>
      <c r="R180" s="17">
        <f>IF(OR(A180="",CONTRACT_SUM=""),"",Q180/CONTRACT_SUM)</f>
        <v/>
      </c>
      <c r="S180" s="18">
        <f>IF(H180="","",H180+TA_VO)</f>
        <v/>
      </c>
      <c r="T180" s="14">
        <f>IF(H180="","",IF(N180="",DATADATE,N180)-H180)</f>
        <v/>
      </c>
      <c r="U180" s="14">
        <f>IF(OR(S180="",N180&lt;&gt;""),"",IF(DATADATE&gt;S180,"OVERDUE",""))</f>
        <v/>
      </c>
      <c r="V180" s="15" t="n"/>
      <c r="W180" s="15" t="n"/>
    </row>
    <row r="181">
      <c r="A181" s="14">
        <f>IF(D181="","",PROJ&amp;"-"&amp;B181&amp;"-"&amp;C181&amp;"-"&amp;TEXT(D181,"0000"))</f>
        <v/>
      </c>
      <c r="B181" s="15" t="n"/>
      <c r="C181" s="15" t="n"/>
      <c r="D181" s="15" t="n"/>
      <c r="E181" s="16" t="n"/>
      <c r="F181" s="15" t="n"/>
      <c r="G181" s="15" t="n"/>
      <c r="H181" s="16" t="n"/>
      <c r="I181" s="15" t="n"/>
      <c r="J181" s="15" t="n"/>
      <c r="K181" s="15" t="n"/>
      <c r="L181" s="15" t="n"/>
      <c r="M181" s="15" t="n"/>
      <c r="N181" s="16" t="n"/>
      <c r="O181" s="16" t="n"/>
      <c r="P181" s="15" t="n"/>
      <c r="Q181" s="14">
        <f>IF(A181="","",SUMIFS('Register'!$K$6:$K$505,'Register'!$P$6:$P$505,"Approved",'Register'!$E$6:$E$505,"&lt;="&amp;E181))</f>
        <v/>
      </c>
      <c r="R181" s="17">
        <f>IF(OR(A181="",CONTRACT_SUM=""),"",Q181/CONTRACT_SUM)</f>
        <v/>
      </c>
      <c r="S181" s="18">
        <f>IF(H181="","",H181+TA_VO)</f>
        <v/>
      </c>
      <c r="T181" s="14">
        <f>IF(H181="","",IF(N181="",DATADATE,N181)-H181)</f>
        <v/>
      </c>
      <c r="U181" s="14">
        <f>IF(OR(S181="",N181&lt;&gt;""),"",IF(DATADATE&gt;S181,"OVERDUE",""))</f>
        <v/>
      </c>
      <c r="V181" s="15" t="n"/>
      <c r="W181" s="15" t="n"/>
    </row>
    <row r="182">
      <c r="A182" s="14">
        <f>IF(D182="","",PROJ&amp;"-"&amp;B182&amp;"-"&amp;C182&amp;"-"&amp;TEXT(D182,"0000"))</f>
        <v/>
      </c>
      <c r="B182" s="15" t="n"/>
      <c r="C182" s="15" t="n"/>
      <c r="D182" s="15" t="n"/>
      <c r="E182" s="16" t="n"/>
      <c r="F182" s="15" t="n"/>
      <c r="G182" s="15" t="n"/>
      <c r="H182" s="16" t="n"/>
      <c r="I182" s="15" t="n"/>
      <c r="J182" s="15" t="n"/>
      <c r="K182" s="15" t="n"/>
      <c r="L182" s="15" t="n"/>
      <c r="M182" s="15" t="n"/>
      <c r="N182" s="16" t="n"/>
      <c r="O182" s="16" t="n"/>
      <c r="P182" s="15" t="n"/>
      <c r="Q182" s="14">
        <f>IF(A182="","",SUMIFS('Register'!$K$6:$K$505,'Register'!$P$6:$P$505,"Approved",'Register'!$E$6:$E$505,"&lt;="&amp;E182))</f>
        <v/>
      </c>
      <c r="R182" s="17">
        <f>IF(OR(A182="",CONTRACT_SUM=""),"",Q182/CONTRACT_SUM)</f>
        <v/>
      </c>
      <c r="S182" s="18">
        <f>IF(H182="","",H182+TA_VO)</f>
        <v/>
      </c>
      <c r="T182" s="14">
        <f>IF(H182="","",IF(N182="",DATADATE,N182)-H182)</f>
        <v/>
      </c>
      <c r="U182" s="14">
        <f>IF(OR(S182="",N182&lt;&gt;""),"",IF(DATADATE&gt;S182,"OVERDUE",""))</f>
        <v/>
      </c>
      <c r="V182" s="15" t="n"/>
      <c r="W182" s="15" t="n"/>
    </row>
    <row r="183">
      <c r="A183" s="14">
        <f>IF(D183="","",PROJ&amp;"-"&amp;B183&amp;"-"&amp;C183&amp;"-"&amp;TEXT(D183,"0000"))</f>
        <v/>
      </c>
      <c r="B183" s="15" t="n"/>
      <c r="C183" s="15" t="n"/>
      <c r="D183" s="15" t="n"/>
      <c r="E183" s="16" t="n"/>
      <c r="F183" s="15" t="n"/>
      <c r="G183" s="15" t="n"/>
      <c r="H183" s="16" t="n"/>
      <c r="I183" s="15" t="n"/>
      <c r="J183" s="15" t="n"/>
      <c r="K183" s="15" t="n"/>
      <c r="L183" s="15" t="n"/>
      <c r="M183" s="15" t="n"/>
      <c r="N183" s="16" t="n"/>
      <c r="O183" s="16" t="n"/>
      <c r="P183" s="15" t="n"/>
      <c r="Q183" s="14">
        <f>IF(A183="","",SUMIFS('Register'!$K$6:$K$505,'Register'!$P$6:$P$505,"Approved",'Register'!$E$6:$E$505,"&lt;="&amp;E183))</f>
        <v/>
      </c>
      <c r="R183" s="17">
        <f>IF(OR(A183="",CONTRACT_SUM=""),"",Q183/CONTRACT_SUM)</f>
        <v/>
      </c>
      <c r="S183" s="18">
        <f>IF(H183="","",H183+TA_VO)</f>
        <v/>
      </c>
      <c r="T183" s="14">
        <f>IF(H183="","",IF(N183="",DATADATE,N183)-H183)</f>
        <v/>
      </c>
      <c r="U183" s="14">
        <f>IF(OR(S183="",N183&lt;&gt;""),"",IF(DATADATE&gt;S183,"OVERDUE",""))</f>
        <v/>
      </c>
      <c r="V183" s="15" t="n"/>
      <c r="W183" s="15" t="n"/>
    </row>
    <row r="184">
      <c r="A184" s="14">
        <f>IF(D184="","",PROJ&amp;"-"&amp;B184&amp;"-"&amp;C184&amp;"-"&amp;TEXT(D184,"0000"))</f>
        <v/>
      </c>
      <c r="B184" s="15" t="n"/>
      <c r="C184" s="15" t="n"/>
      <c r="D184" s="15" t="n"/>
      <c r="E184" s="16" t="n"/>
      <c r="F184" s="15" t="n"/>
      <c r="G184" s="15" t="n"/>
      <c r="H184" s="16" t="n"/>
      <c r="I184" s="15" t="n"/>
      <c r="J184" s="15" t="n"/>
      <c r="K184" s="15" t="n"/>
      <c r="L184" s="15" t="n"/>
      <c r="M184" s="15" t="n"/>
      <c r="N184" s="16" t="n"/>
      <c r="O184" s="16" t="n"/>
      <c r="P184" s="15" t="n"/>
      <c r="Q184" s="14">
        <f>IF(A184="","",SUMIFS('Register'!$K$6:$K$505,'Register'!$P$6:$P$505,"Approved",'Register'!$E$6:$E$505,"&lt;="&amp;E184))</f>
        <v/>
      </c>
      <c r="R184" s="17">
        <f>IF(OR(A184="",CONTRACT_SUM=""),"",Q184/CONTRACT_SUM)</f>
        <v/>
      </c>
      <c r="S184" s="18">
        <f>IF(H184="","",H184+TA_VO)</f>
        <v/>
      </c>
      <c r="T184" s="14">
        <f>IF(H184="","",IF(N184="",DATADATE,N184)-H184)</f>
        <v/>
      </c>
      <c r="U184" s="14">
        <f>IF(OR(S184="",N184&lt;&gt;""),"",IF(DATADATE&gt;S184,"OVERDUE",""))</f>
        <v/>
      </c>
      <c r="V184" s="15" t="n"/>
      <c r="W184" s="15" t="n"/>
    </row>
    <row r="185">
      <c r="A185" s="14">
        <f>IF(D185="","",PROJ&amp;"-"&amp;B185&amp;"-"&amp;C185&amp;"-"&amp;TEXT(D185,"0000"))</f>
        <v/>
      </c>
      <c r="B185" s="15" t="n"/>
      <c r="C185" s="15" t="n"/>
      <c r="D185" s="15" t="n"/>
      <c r="E185" s="16" t="n"/>
      <c r="F185" s="15" t="n"/>
      <c r="G185" s="15" t="n"/>
      <c r="H185" s="16" t="n"/>
      <c r="I185" s="15" t="n"/>
      <c r="J185" s="15" t="n"/>
      <c r="K185" s="15" t="n"/>
      <c r="L185" s="15" t="n"/>
      <c r="M185" s="15" t="n"/>
      <c r="N185" s="16" t="n"/>
      <c r="O185" s="16" t="n"/>
      <c r="P185" s="15" t="n"/>
      <c r="Q185" s="14">
        <f>IF(A185="","",SUMIFS('Register'!$K$6:$K$505,'Register'!$P$6:$P$505,"Approved",'Register'!$E$6:$E$505,"&lt;="&amp;E185))</f>
        <v/>
      </c>
      <c r="R185" s="17">
        <f>IF(OR(A185="",CONTRACT_SUM=""),"",Q185/CONTRACT_SUM)</f>
        <v/>
      </c>
      <c r="S185" s="18">
        <f>IF(H185="","",H185+TA_VO)</f>
        <v/>
      </c>
      <c r="T185" s="14">
        <f>IF(H185="","",IF(N185="",DATADATE,N185)-H185)</f>
        <v/>
      </c>
      <c r="U185" s="14">
        <f>IF(OR(S185="",N185&lt;&gt;""),"",IF(DATADATE&gt;S185,"OVERDUE",""))</f>
        <v/>
      </c>
      <c r="V185" s="15" t="n"/>
      <c r="W185" s="15" t="n"/>
    </row>
    <row r="186">
      <c r="A186" s="14">
        <f>IF(D186="","",PROJ&amp;"-"&amp;B186&amp;"-"&amp;C186&amp;"-"&amp;TEXT(D186,"0000"))</f>
        <v/>
      </c>
      <c r="B186" s="15" t="n"/>
      <c r="C186" s="15" t="n"/>
      <c r="D186" s="15" t="n"/>
      <c r="E186" s="16" t="n"/>
      <c r="F186" s="15" t="n"/>
      <c r="G186" s="15" t="n"/>
      <c r="H186" s="16" t="n"/>
      <c r="I186" s="15" t="n"/>
      <c r="J186" s="15" t="n"/>
      <c r="K186" s="15" t="n"/>
      <c r="L186" s="15" t="n"/>
      <c r="M186" s="15" t="n"/>
      <c r="N186" s="16" t="n"/>
      <c r="O186" s="16" t="n"/>
      <c r="P186" s="15" t="n"/>
      <c r="Q186" s="14">
        <f>IF(A186="","",SUMIFS('Register'!$K$6:$K$505,'Register'!$P$6:$P$505,"Approved",'Register'!$E$6:$E$505,"&lt;="&amp;E186))</f>
        <v/>
      </c>
      <c r="R186" s="17">
        <f>IF(OR(A186="",CONTRACT_SUM=""),"",Q186/CONTRACT_SUM)</f>
        <v/>
      </c>
      <c r="S186" s="18">
        <f>IF(H186="","",H186+TA_VO)</f>
        <v/>
      </c>
      <c r="T186" s="14">
        <f>IF(H186="","",IF(N186="",DATADATE,N186)-H186)</f>
        <v/>
      </c>
      <c r="U186" s="14">
        <f>IF(OR(S186="",N186&lt;&gt;""),"",IF(DATADATE&gt;S186,"OVERDUE",""))</f>
        <v/>
      </c>
      <c r="V186" s="15" t="n"/>
      <c r="W186" s="15" t="n"/>
    </row>
    <row r="187">
      <c r="A187" s="14">
        <f>IF(D187="","",PROJ&amp;"-"&amp;B187&amp;"-"&amp;C187&amp;"-"&amp;TEXT(D187,"0000"))</f>
        <v/>
      </c>
      <c r="B187" s="15" t="n"/>
      <c r="C187" s="15" t="n"/>
      <c r="D187" s="15" t="n"/>
      <c r="E187" s="16" t="n"/>
      <c r="F187" s="15" t="n"/>
      <c r="G187" s="15" t="n"/>
      <c r="H187" s="16" t="n"/>
      <c r="I187" s="15" t="n"/>
      <c r="J187" s="15" t="n"/>
      <c r="K187" s="15" t="n"/>
      <c r="L187" s="15" t="n"/>
      <c r="M187" s="15" t="n"/>
      <c r="N187" s="16" t="n"/>
      <c r="O187" s="16" t="n"/>
      <c r="P187" s="15" t="n"/>
      <c r="Q187" s="14">
        <f>IF(A187="","",SUMIFS('Register'!$K$6:$K$505,'Register'!$P$6:$P$505,"Approved",'Register'!$E$6:$E$505,"&lt;="&amp;E187))</f>
        <v/>
      </c>
      <c r="R187" s="17">
        <f>IF(OR(A187="",CONTRACT_SUM=""),"",Q187/CONTRACT_SUM)</f>
        <v/>
      </c>
      <c r="S187" s="18">
        <f>IF(H187="","",H187+TA_VO)</f>
        <v/>
      </c>
      <c r="T187" s="14">
        <f>IF(H187="","",IF(N187="",DATADATE,N187)-H187)</f>
        <v/>
      </c>
      <c r="U187" s="14">
        <f>IF(OR(S187="",N187&lt;&gt;""),"",IF(DATADATE&gt;S187,"OVERDUE",""))</f>
        <v/>
      </c>
      <c r="V187" s="15" t="n"/>
      <c r="W187" s="15" t="n"/>
    </row>
    <row r="188">
      <c r="A188" s="14">
        <f>IF(D188="","",PROJ&amp;"-"&amp;B188&amp;"-"&amp;C188&amp;"-"&amp;TEXT(D188,"0000"))</f>
        <v/>
      </c>
      <c r="B188" s="15" t="n"/>
      <c r="C188" s="15" t="n"/>
      <c r="D188" s="15" t="n"/>
      <c r="E188" s="16" t="n"/>
      <c r="F188" s="15" t="n"/>
      <c r="G188" s="15" t="n"/>
      <c r="H188" s="16" t="n"/>
      <c r="I188" s="15" t="n"/>
      <c r="J188" s="15" t="n"/>
      <c r="K188" s="15" t="n"/>
      <c r="L188" s="15" t="n"/>
      <c r="M188" s="15" t="n"/>
      <c r="N188" s="16" t="n"/>
      <c r="O188" s="16" t="n"/>
      <c r="P188" s="15" t="n"/>
      <c r="Q188" s="14">
        <f>IF(A188="","",SUMIFS('Register'!$K$6:$K$505,'Register'!$P$6:$P$505,"Approved",'Register'!$E$6:$E$505,"&lt;="&amp;E188))</f>
        <v/>
      </c>
      <c r="R188" s="17">
        <f>IF(OR(A188="",CONTRACT_SUM=""),"",Q188/CONTRACT_SUM)</f>
        <v/>
      </c>
      <c r="S188" s="18">
        <f>IF(H188="","",H188+TA_VO)</f>
        <v/>
      </c>
      <c r="T188" s="14">
        <f>IF(H188="","",IF(N188="",DATADATE,N188)-H188)</f>
        <v/>
      </c>
      <c r="U188" s="14">
        <f>IF(OR(S188="",N188&lt;&gt;""),"",IF(DATADATE&gt;S188,"OVERDUE",""))</f>
        <v/>
      </c>
      <c r="V188" s="15" t="n"/>
      <c r="W188" s="15" t="n"/>
    </row>
    <row r="189">
      <c r="A189" s="14">
        <f>IF(D189="","",PROJ&amp;"-"&amp;B189&amp;"-"&amp;C189&amp;"-"&amp;TEXT(D189,"0000"))</f>
        <v/>
      </c>
      <c r="B189" s="15" t="n"/>
      <c r="C189" s="15" t="n"/>
      <c r="D189" s="15" t="n"/>
      <c r="E189" s="16" t="n"/>
      <c r="F189" s="15" t="n"/>
      <c r="G189" s="15" t="n"/>
      <c r="H189" s="16" t="n"/>
      <c r="I189" s="15" t="n"/>
      <c r="J189" s="15" t="n"/>
      <c r="K189" s="15" t="n"/>
      <c r="L189" s="15" t="n"/>
      <c r="M189" s="15" t="n"/>
      <c r="N189" s="16" t="n"/>
      <c r="O189" s="16" t="n"/>
      <c r="P189" s="15" t="n"/>
      <c r="Q189" s="14">
        <f>IF(A189="","",SUMIFS('Register'!$K$6:$K$505,'Register'!$P$6:$P$505,"Approved",'Register'!$E$6:$E$505,"&lt;="&amp;E189))</f>
        <v/>
      </c>
      <c r="R189" s="17">
        <f>IF(OR(A189="",CONTRACT_SUM=""),"",Q189/CONTRACT_SUM)</f>
        <v/>
      </c>
      <c r="S189" s="18">
        <f>IF(H189="","",H189+TA_VO)</f>
        <v/>
      </c>
      <c r="T189" s="14">
        <f>IF(H189="","",IF(N189="",DATADATE,N189)-H189)</f>
        <v/>
      </c>
      <c r="U189" s="14">
        <f>IF(OR(S189="",N189&lt;&gt;""),"",IF(DATADATE&gt;S189,"OVERDUE",""))</f>
        <v/>
      </c>
      <c r="V189" s="15" t="n"/>
      <c r="W189" s="15" t="n"/>
    </row>
    <row r="190">
      <c r="A190" s="14">
        <f>IF(D190="","",PROJ&amp;"-"&amp;B190&amp;"-"&amp;C190&amp;"-"&amp;TEXT(D190,"0000"))</f>
        <v/>
      </c>
      <c r="B190" s="15" t="n"/>
      <c r="C190" s="15" t="n"/>
      <c r="D190" s="15" t="n"/>
      <c r="E190" s="16" t="n"/>
      <c r="F190" s="15" t="n"/>
      <c r="G190" s="15" t="n"/>
      <c r="H190" s="16" t="n"/>
      <c r="I190" s="15" t="n"/>
      <c r="J190" s="15" t="n"/>
      <c r="K190" s="15" t="n"/>
      <c r="L190" s="15" t="n"/>
      <c r="M190" s="15" t="n"/>
      <c r="N190" s="16" t="n"/>
      <c r="O190" s="16" t="n"/>
      <c r="P190" s="15" t="n"/>
      <c r="Q190" s="14">
        <f>IF(A190="","",SUMIFS('Register'!$K$6:$K$505,'Register'!$P$6:$P$505,"Approved",'Register'!$E$6:$E$505,"&lt;="&amp;E190))</f>
        <v/>
      </c>
      <c r="R190" s="17">
        <f>IF(OR(A190="",CONTRACT_SUM=""),"",Q190/CONTRACT_SUM)</f>
        <v/>
      </c>
      <c r="S190" s="18">
        <f>IF(H190="","",H190+TA_VO)</f>
        <v/>
      </c>
      <c r="T190" s="14">
        <f>IF(H190="","",IF(N190="",DATADATE,N190)-H190)</f>
        <v/>
      </c>
      <c r="U190" s="14">
        <f>IF(OR(S190="",N190&lt;&gt;""),"",IF(DATADATE&gt;S190,"OVERDUE",""))</f>
        <v/>
      </c>
      <c r="V190" s="15" t="n"/>
      <c r="W190" s="15" t="n"/>
    </row>
    <row r="191">
      <c r="A191" s="14">
        <f>IF(D191="","",PROJ&amp;"-"&amp;B191&amp;"-"&amp;C191&amp;"-"&amp;TEXT(D191,"0000"))</f>
        <v/>
      </c>
      <c r="B191" s="15" t="n"/>
      <c r="C191" s="15" t="n"/>
      <c r="D191" s="15" t="n"/>
      <c r="E191" s="16" t="n"/>
      <c r="F191" s="15" t="n"/>
      <c r="G191" s="15" t="n"/>
      <c r="H191" s="16" t="n"/>
      <c r="I191" s="15" t="n"/>
      <c r="J191" s="15" t="n"/>
      <c r="K191" s="15" t="n"/>
      <c r="L191" s="15" t="n"/>
      <c r="M191" s="15" t="n"/>
      <c r="N191" s="16" t="n"/>
      <c r="O191" s="16" t="n"/>
      <c r="P191" s="15" t="n"/>
      <c r="Q191" s="14">
        <f>IF(A191="","",SUMIFS('Register'!$K$6:$K$505,'Register'!$P$6:$P$505,"Approved",'Register'!$E$6:$E$505,"&lt;="&amp;E191))</f>
        <v/>
      </c>
      <c r="R191" s="17">
        <f>IF(OR(A191="",CONTRACT_SUM=""),"",Q191/CONTRACT_SUM)</f>
        <v/>
      </c>
      <c r="S191" s="18">
        <f>IF(H191="","",H191+TA_VO)</f>
        <v/>
      </c>
      <c r="T191" s="14">
        <f>IF(H191="","",IF(N191="",DATADATE,N191)-H191)</f>
        <v/>
      </c>
      <c r="U191" s="14">
        <f>IF(OR(S191="",N191&lt;&gt;""),"",IF(DATADATE&gt;S191,"OVERDUE",""))</f>
        <v/>
      </c>
      <c r="V191" s="15" t="n"/>
      <c r="W191" s="15" t="n"/>
    </row>
    <row r="192">
      <c r="A192" s="14">
        <f>IF(D192="","",PROJ&amp;"-"&amp;B192&amp;"-"&amp;C192&amp;"-"&amp;TEXT(D192,"0000"))</f>
        <v/>
      </c>
      <c r="B192" s="15" t="n"/>
      <c r="C192" s="15" t="n"/>
      <c r="D192" s="15" t="n"/>
      <c r="E192" s="16" t="n"/>
      <c r="F192" s="15" t="n"/>
      <c r="G192" s="15" t="n"/>
      <c r="H192" s="16" t="n"/>
      <c r="I192" s="15" t="n"/>
      <c r="J192" s="15" t="n"/>
      <c r="K192" s="15" t="n"/>
      <c r="L192" s="15" t="n"/>
      <c r="M192" s="15" t="n"/>
      <c r="N192" s="16" t="n"/>
      <c r="O192" s="16" t="n"/>
      <c r="P192" s="15" t="n"/>
      <c r="Q192" s="14">
        <f>IF(A192="","",SUMIFS('Register'!$K$6:$K$505,'Register'!$P$6:$P$505,"Approved",'Register'!$E$6:$E$505,"&lt;="&amp;E192))</f>
        <v/>
      </c>
      <c r="R192" s="17">
        <f>IF(OR(A192="",CONTRACT_SUM=""),"",Q192/CONTRACT_SUM)</f>
        <v/>
      </c>
      <c r="S192" s="18">
        <f>IF(H192="","",H192+TA_VO)</f>
        <v/>
      </c>
      <c r="T192" s="14">
        <f>IF(H192="","",IF(N192="",DATADATE,N192)-H192)</f>
        <v/>
      </c>
      <c r="U192" s="14">
        <f>IF(OR(S192="",N192&lt;&gt;""),"",IF(DATADATE&gt;S192,"OVERDUE",""))</f>
        <v/>
      </c>
      <c r="V192" s="15" t="n"/>
      <c r="W192" s="15" t="n"/>
    </row>
    <row r="193">
      <c r="A193" s="14">
        <f>IF(D193="","",PROJ&amp;"-"&amp;B193&amp;"-"&amp;C193&amp;"-"&amp;TEXT(D193,"0000"))</f>
        <v/>
      </c>
      <c r="B193" s="15" t="n"/>
      <c r="C193" s="15" t="n"/>
      <c r="D193" s="15" t="n"/>
      <c r="E193" s="16" t="n"/>
      <c r="F193" s="15" t="n"/>
      <c r="G193" s="15" t="n"/>
      <c r="H193" s="16" t="n"/>
      <c r="I193" s="15" t="n"/>
      <c r="J193" s="15" t="n"/>
      <c r="K193" s="15" t="n"/>
      <c r="L193" s="15" t="n"/>
      <c r="M193" s="15" t="n"/>
      <c r="N193" s="16" t="n"/>
      <c r="O193" s="16" t="n"/>
      <c r="P193" s="15" t="n"/>
      <c r="Q193" s="14">
        <f>IF(A193="","",SUMIFS('Register'!$K$6:$K$505,'Register'!$P$6:$P$505,"Approved",'Register'!$E$6:$E$505,"&lt;="&amp;E193))</f>
        <v/>
      </c>
      <c r="R193" s="17">
        <f>IF(OR(A193="",CONTRACT_SUM=""),"",Q193/CONTRACT_SUM)</f>
        <v/>
      </c>
      <c r="S193" s="18">
        <f>IF(H193="","",H193+TA_VO)</f>
        <v/>
      </c>
      <c r="T193" s="14">
        <f>IF(H193="","",IF(N193="",DATADATE,N193)-H193)</f>
        <v/>
      </c>
      <c r="U193" s="14">
        <f>IF(OR(S193="",N193&lt;&gt;""),"",IF(DATADATE&gt;S193,"OVERDUE",""))</f>
        <v/>
      </c>
      <c r="V193" s="15" t="n"/>
      <c r="W193" s="15" t="n"/>
    </row>
    <row r="194">
      <c r="A194" s="14">
        <f>IF(D194="","",PROJ&amp;"-"&amp;B194&amp;"-"&amp;C194&amp;"-"&amp;TEXT(D194,"0000"))</f>
        <v/>
      </c>
      <c r="B194" s="15" t="n"/>
      <c r="C194" s="15" t="n"/>
      <c r="D194" s="15" t="n"/>
      <c r="E194" s="16" t="n"/>
      <c r="F194" s="15" t="n"/>
      <c r="G194" s="15" t="n"/>
      <c r="H194" s="16" t="n"/>
      <c r="I194" s="15" t="n"/>
      <c r="J194" s="15" t="n"/>
      <c r="K194" s="15" t="n"/>
      <c r="L194" s="15" t="n"/>
      <c r="M194" s="15" t="n"/>
      <c r="N194" s="16" t="n"/>
      <c r="O194" s="16" t="n"/>
      <c r="P194" s="15" t="n"/>
      <c r="Q194" s="14">
        <f>IF(A194="","",SUMIFS('Register'!$K$6:$K$505,'Register'!$P$6:$P$505,"Approved",'Register'!$E$6:$E$505,"&lt;="&amp;E194))</f>
        <v/>
      </c>
      <c r="R194" s="17">
        <f>IF(OR(A194="",CONTRACT_SUM=""),"",Q194/CONTRACT_SUM)</f>
        <v/>
      </c>
      <c r="S194" s="18">
        <f>IF(H194="","",H194+TA_VO)</f>
        <v/>
      </c>
      <c r="T194" s="14">
        <f>IF(H194="","",IF(N194="",DATADATE,N194)-H194)</f>
        <v/>
      </c>
      <c r="U194" s="14">
        <f>IF(OR(S194="",N194&lt;&gt;""),"",IF(DATADATE&gt;S194,"OVERDUE",""))</f>
        <v/>
      </c>
      <c r="V194" s="15" t="n"/>
      <c r="W194" s="15" t="n"/>
    </row>
    <row r="195">
      <c r="A195" s="14">
        <f>IF(D195="","",PROJ&amp;"-"&amp;B195&amp;"-"&amp;C195&amp;"-"&amp;TEXT(D195,"0000"))</f>
        <v/>
      </c>
      <c r="B195" s="15" t="n"/>
      <c r="C195" s="15" t="n"/>
      <c r="D195" s="15" t="n"/>
      <c r="E195" s="16" t="n"/>
      <c r="F195" s="15" t="n"/>
      <c r="G195" s="15" t="n"/>
      <c r="H195" s="16" t="n"/>
      <c r="I195" s="15" t="n"/>
      <c r="J195" s="15" t="n"/>
      <c r="K195" s="15" t="n"/>
      <c r="L195" s="15" t="n"/>
      <c r="M195" s="15" t="n"/>
      <c r="N195" s="16" t="n"/>
      <c r="O195" s="16" t="n"/>
      <c r="P195" s="15" t="n"/>
      <c r="Q195" s="14">
        <f>IF(A195="","",SUMIFS('Register'!$K$6:$K$505,'Register'!$P$6:$P$505,"Approved",'Register'!$E$6:$E$505,"&lt;="&amp;E195))</f>
        <v/>
      </c>
      <c r="R195" s="17">
        <f>IF(OR(A195="",CONTRACT_SUM=""),"",Q195/CONTRACT_SUM)</f>
        <v/>
      </c>
      <c r="S195" s="18">
        <f>IF(H195="","",H195+TA_VO)</f>
        <v/>
      </c>
      <c r="T195" s="14">
        <f>IF(H195="","",IF(N195="",DATADATE,N195)-H195)</f>
        <v/>
      </c>
      <c r="U195" s="14">
        <f>IF(OR(S195="",N195&lt;&gt;""),"",IF(DATADATE&gt;S195,"OVERDUE",""))</f>
        <v/>
      </c>
      <c r="V195" s="15" t="n"/>
      <c r="W195" s="15" t="n"/>
    </row>
    <row r="196">
      <c r="A196" s="14">
        <f>IF(D196="","",PROJ&amp;"-"&amp;B196&amp;"-"&amp;C196&amp;"-"&amp;TEXT(D196,"0000"))</f>
        <v/>
      </c>
      <c r="B196" s="15" t="n"/>
      <c r="C196" s="15" t="n"/>
      <c r="D196" s="15" t="n"/>
      <c r="E196" s="16" t="n"/>
      <c r="F196" s="15" t="n"/>
      <c r="G196" s="15" t="n"/>
      <c r="H196" s="16" t="n"/>
      <c r="I196" s="15" t="n"/>
      <c r="J196" s="15" t="n"/>
      <c r="K196" s="15" t="n"/>
      <c r="L196" s="15" t="n"/>
      <c r="M196" s="15" t="n"/>
      <c r="N196" s="16" t="n"/>
      <c r="O196" s="16" t="n"/>
      <c r="P196" s="15" t="n"/>
      <c r="Q196" s="14">
        <f>IF(A196="","",SUMIFS('Register'!$K$6:$K$505,'Register'!$P$6:$P$505,"Approved",'Register'!$E$6:$E$505,"&lt;="&amp;E196))</f>
        <v/>
      </c>
      <c r="R196" s="17">
        <f>IF(OR(A196="",CONTRACT_SUM=""),"",Q196/CONTRACT_SUM)</f>
        <v/>
      </c>
      <c r="S196" s="18">
        <f>IF(H196="","",H196+TA_VO)</f>
        <v/>
      </c>
      <c r="T196" s="14">
        <f>IF(H196="","",IF(N196="",DATADATE,N196)-H196)</f>
        <v/>
      </c>
      <c r="U196" s="14">
        <f>IF(OR(S196="",N196&lt;&gt;""),"",IF(DATADATE&gt;S196,"OVERDUE",""))</f>
        <v/>
      </c>
      <c r="V196" s="15" t="n"/>
      <c r="W196" s="15" t="n"/>
    </row>
    <row r="197">
      <c r="A197" s="14">
        <f>IF(D197="","",PROJ&amp;"-"&amp;B197&amp;"-"&amp;C197&amp;"-"&amp;TEXT(D197,"0000"))</f>
        <v/>
      </c>
      <c r="B197" s="15" t="n"/>
      <c r="C197" s="15" t="n"/>
      <c r="D197" s="15" t="n"/>
      <c r="E197" s="16" t="n"/>
      <c r="F197" s="15" t="n"/>
      <c r="G197" s="15" t="n"/>
      <c r="H197" s="16" t="n"/>
      <c r="I197" s="15" t="n"/>
      <c r="J197" s="15" t="n"/>
      <c r="K197" s="15" t="n"/>
      <c r="L197" s="15" t="n"/>
      <c r="M197" s="15" t="n"/>
      <c r="N197" s="16" t="n"/>
      <c r="O197" s="16" t="n"/>
      <c r="P197" s="15" t="n"/>
      <c r="Q197" s="14">
        <f>IF(A197="","",SUMIFS('Register'!$K$6:$K$505,'Register'!$P$6:$P$505,"Approved",'Register'!$E$6:$E$505,"&lt;="&amp;E197))</f>
        <v/>
      </c>
      <c r="R197" s="17">
        <f>IF(OR(A197="",CONTRACT_SUM=""),"",Q197/CONTRACT_SUM)</f>
        <v/>
      </c>
      <c r="S197" s="18">
        <f>IF(H197="","",H197+TA_VO)</f>
        <v/>
      </c>
      <c r="T197" s="14">
        <f>IF(H197="","",IF(N197="",DATADATE,N197)-H197)</f>
        <v/>
      </c>
      <c r="U197" s="14">
        <f>IF(OR(S197="",N197&lt;&gt;""),"",IF(DATADATE&gt;S197,"OVERDUE",""))</f>
        <v/>
      </c>
      <c r="V197" s="15" t="n"/>
      <c r="W197" s="15" t="n"/>
    </row>
    <row r="198">
      <c r="A198" s="14">
        <f>IF(D198="","",PROJ&amp;"-"&amp;B198&amp;"-"&amp;C198&amp;"-"&amp;TEXT(D198,"0000"))</f>
        <v/>
      </c>
      <c r="B198" s="15" t="n"/>
      <c r="C198" s="15" t="n"/>
      <c r="D198" s="15" t="n"/>
      <c r="E198" s="16" t="n"/>
      <c r="F198" s="15" t="n"/>
      <c r="G198" s="15" t="n"/>
      <c r="H198" s="16" t="n"/>
      <c r="I198" s="15" t="n"/>
      <c r="J198" s="15" t="n"/>
      <c r="K198" s="15" t="n"/>
      <c r="L198" s="15" t="n"/>
      <c r="M198" s="15" t="n"/>
      <c r="N198" s="16" t="n"/>
      <c r="O198" s="16" t="n"/>
      <c r="P198" s="15" t="n"/>
      <c r="Q198" s="14">
        <f>IF(A198="","",SUMIFS('Register'!$K$6:$K$505,'Register'!$P$6:$P$505,"Approved",'Register'!$E$6:$E$505,"&lt;="&amp;E198))</f>
        <v/>
      </c>
      <c r="R198" s="17">
        <f>IF(OR(A198="",CONTRACT_SUM=""),"",Q198/CONTRACT_SUM)</f>
        <v/>
      </c>
      <c r="S198" s="18">
        <f>IF(H198="","",H198+TA_VO)</f>
        <v/>
      </c>
      <c r="T198" s="14">
        <f>IF(H198="","",IF(N198="",DATADATE,N198)-H198)</f>
        <v/>
      </c>
      <c r="U198" s="14">
        <f>IF(OR(S198="",N198&lt;&gt;""),"",IF(DATADATE&gt;S198,"OVERDUE",""))</f>
        <v/>
      </c>
      <c r="V198" s="15" t="n"/>
      <c r="W198" s="15" t="n"/>
    </row>
    <row r="199">
      <c r="A199" s="14">
        <f>IF(D199="","",PROJ&amp;"-"&amp;B199&amp;"-"&amp;C199&amp;"-"&amp;TEXT(D199,"0000"))</f>
        <v/>
      </c>
      <c r="B199" s="15" t="n"/>
      <c r="C199" s="15" t="n"/>
      <c r="D199" s="15" t="n"/>
      <c r="E199" s="16" t="n"/>
      <c r="F199" s="15" t="n"/>
      <c r="G199" s="15" t="n"/>
      <c r="H199" s="16" t="n"/>
      <c r="I199" s="15" t="n"/>
      <c r="J199" s="15" t="n"/>
      <c r="K199" s="15" t="n"/>
      <c r="L199" s="15" t="n"/>
      <c r="M199" s="15" t="n"/>
      <c r="N199" s="16" t="n"/>
      <c r="O199" s="16" t="n"/>
      <c r="P199" s="15" t="n"/>
      <c r="Q199" s="14">
        <f>IF(A199="","",SUMIFS('Register'!$K$6:$K$505,'Register'!$P$6:$P$505,"Approved",'Register'!$E$6:$E$505,"&lt;="&amp;E199))</f>
        <v/>
      </c>
      <c r="R199" s="17">
        <f>IF(OR(A199="",CONTRACT_SUM=""),"",Q199/CONTRACT_SUM)</f>
        <v/>
      </c>
      <c r="S199" s="18">
        <f>IF(H199="","",H199+TA_VO)</f>
        <v/>
      </c>
      <c r="T199" s="14">
        <f>IF(H199="","",IF(N199="",DATADATE,N199)-H199)</f>
        <v/>
      </c>
      <c r="U199" s="14">
        <f>IF(OR(S199="",N199&lt;&gt;""),"",IF(DATADATE&gt;S199,"OVERDUE",""))</f>
        <v/>
      </c>
      <c r="V199" s="15" t="n"/>
      <c r="W199" s="15" t="n"/>
    </row>
    <row r="200">
      <c r="A200" s="14">
        <f>IF(D200="","",PROJ&amp;"-"&amp;B200&amp;"-"&amp;C200&amp;"-"&amp;TEXT(D200,"0000"))</f>
        <v/>
      </c>
      <c r="B200" s="15" t="n"/>
      <c r="C200" s="15" t="n"/>
      <c r="D200" s="15" t="n"/>
      <c r="E200" s="16" t="n"/>
      <c r="F200" s="15" t="n"/>
      <c r="G200" s="15" t="n"/>
      <c r="H200" s="16" t="n"/>
      <c r="I200" s="15" t="n"/>
      <c r="J200" s="15" t="n"/>
      <c r="K200" s="15" t="n"/>
      <c r="L200" s="15" t="n"/>
      <c r="M200" s="15" t="n"/>
      <c r="N200" s="16" t="n"/>
      <c r="O200" s="16" t="n"/>
      <c r="P200" s="15" t="n"/>
      <c r="Q200" s="14">
        <f>IF(A200="","",SUMIFS('Register'!$K$6:$K$505,'Register'!$P$6:$P$505,"Approved",'Register'!$E$6:$E$505,"&lt;="&amp;E200))</f>
        <v/>
      </c>
      <c r="R200" s="17">
        <f>IF(OR(A200="",CONTRACT_SUM=""),"",Q200/CONTRACT_SUM)</f>
        <v/>
      </c>
      <c r="S200" s="18">
        <f>IF(H200="","",H200+TA_VO)</f>
        <v/>
      </c>
      <c r="T200" s="14">
        <f>IF(H200="","",IF(N200="",DATADATE,N200)-H200)</f>
        <v/>
      </c>
      <c r="U200" s="14">
        <f>IF(OR(S200="",N200&lt;&gt;""),"",IF(DATADATE&gt;S200,"OVERDUE",""))</f>
        <v/>
      </c>
      <c r="V200" s="15" t="n"/>
      <c r="W200" s="15" t="n"/>
    </row>
    <row r="201">
      <c r="A201" s="14">
        <f>IF(D201="","",PROJ&amp;"-"&amp;B201&amp;"-"&amp;C201&amp;"-"&amp;TEXT(D201,"0000"))</f>
        <v/>
      </c>
      <c r="B201" s="15" t="n"/>
      <c r="C201" s="15" t="n"/>
      <c r="D201" s="15" t="n"/>
      <c r="E201" s="16" t="n"/>
      <c r="F201" s="15" t="n"/>
      <c r="G201" s="15" t="n"/>
      <c r="H201" s="16" t="n"/>
      <c r="I201" s="15" t="n"/>
      <c r="J201" s="15" t="n"/>
      <c r="K201" s="15" t="n"/>
      <c r="L201" s="15" t="n"/>
      <c r="M201" s="15" t="n"/>
      <c r="N201" s="16" t="n"/>
      <c r="O201" s="16" t="n"/>
      <c r="P201" s="15" t="n"/>
      <c r="Q201" s="14">
        <f>IF(A201="","",SUMIFS('Register'!$K$6:$K$505,'Register'!$P$6:$P$505,"Approved",'Register'!$E$6:$E$505,"&lt;="&amp;E201))</f>
        <v/>
      </c>
      <c r="R201" s="17">
        <f>IF(OR(A201="",CONTRACT_SUM=""),"",Q201/CONTRACT_SUM)</f>
        <v/>
      </c>
      <c r="S201" s="18">
        <f>IF(H201="","",H201+TA_VO)</f>
        <v/>
      </c>
      <c r="T201" s="14">
        <f>IF(H201="","",IF(N201="",DATADATE,N201)-H201)</f>
        <v/>
      </c>
      <c r="U201" s="14">
        <f>IF(OR(S201="",N201&lt;&gt;""),"",IF(DATADATE&gt;S201,"OVERDUE",""))</f>
        <v/>
      </c>
      <c r="V201" s="15" t="n"/>
      <c r="W201" s="15" t="n"/>
    </row>
    <row r="202">
      <c r="A202" s="14">
        <f>IF(D202="","",PROJ&amp;"-"&amp;B202&amp;"-"&amp;C202&amp;"-"&amp;TEXT(D202,"0000"))</f>
        <v/>
      </c>
      <c r="B202" s="15" t="n"/>
      <c r="C202" s="15" t="n"/>
      <c r="D202" s="15" t="n"/>
      <c r="E202" s="16" t="n"/>
      <c r="F202" s="15" t="n"/>
      <c r="G202" s="15" t="n"/>
      <c r="H202" s="16" t="n"/>
      <c r="I202" s="15" t="n"/>
      <c r="J202" s="15" t="n"/>
      <c r="K202" s="15" t="n"/>
      <c r="L202" s="15" t="n"/>
      <c r="M202" s="15" t="n"/>
      <c r="N202" s="16" t="n"/>
      <c r="O202" s="16" t="n"/>
      <c r="P202" s="15" t="n"/>
      <c r="Q202" s="14">
        <f>IF(A202="","",SUMIFS('Register'!$K$6:$K$505,'Register'!$P$6:$P$505,"Approved",'Register'!$E$6:$E$505,"&lt;="&amp;E202))</f>
        <v/>
      </c>
      <c r="R202" s="17">
        <f>IF(OR(A202="",CONTRACT_SUM=""),"",Q202/CONTRACT_SUM)</f>
        <v/>
      </c>
      <c r="S202" s="18">
        <f>IF(H202="","",H202+TA_VO)</f>
        <v/>
      </c>
      <c r="T202" s="14">
        <f>IF(H202="","",IF(N202="",DATADATE,N202)-H202)</f>
        <v/>
      </c>
      <c r="U202" s="14">
        <f>IF(OR(S202="",N202&lt;&gt;""),"",IF(DATADATE&gt;S202,"OVERDUE",""))</f>
        <v/>
      </c>
      <c r="V202" s="15" t="n"/>
      <c r="W202" s="15" t="n"/>
    </row>
    <row r="203">
      <c r="A203" s="14">
        <f>IF(D203="","",PROJ&amp;"-"&amp;B203&amp;"-"&amp;C203&amp;"-"&amp;TEXT(D203,"0000"))</f>
        <v/>
      </c>
      <c r="B203" s="15" t="n"/>
      <c r="C203" s="15" t="n"/>
      <c r="D203" s="15" t="n"/>
      <c r="E203" s="16" t="n"/>
      <c r="F203" s="15" t="n"/>
      <c r="G203" s="15" t="n"/>
      <c r="H203" s="16" t="n"/>
      <c r="I203" s="15" t="n"/>
      <c r="J203" s="15" t="n"/>
      <c r="K203" s="15" t="n"/>
      <c r="L203" s="15" t="n"/>
      <c r="M203" s="15" t="n"/>
      <c r="N203" s="16" t="n"/>
      <c r="O203" s="16" t="n"/>
      <c r="P203" s="15" t="n"/>
      <c r="Q203" s="14">
        <f>IF(A203="","",SUMIFS('Register'!$K$6:$K$505,'Register'!$P$6:$P$505,"Approved",'Register'!$E$6:$E$505,"&lt;="&amp;E203))</f>
        <v/>
      </c>
      <c r="R203" s="17">
        <f>IF(OR(A203="",CONTRACT_SUM=""),"",Q203/CONTRACT_SUM)</f>
        <v/>
      </c>
      <c r="S203" s="18">
        <f>IF(H203="","",H203+TA_VO)</f>
        <v/>
      </c>
      <c r="T203" s="14">
        <f>IF(H203="","",IF(N203="",DATADATE,N203)-H203)</f>
        <v/>
      </c>
      <c r="U203" s="14">
        <f>IF(OR(S203="",N203&lt;&gt;""),"",IF(DATADATE&gt;S203,"OVERDUE",""))</f>
        <v/>
      </c>
      <c r="V203" s="15" t="n"/>
      <c r="W203" s="15" t="n"/>
    </row>
    <row r="204">
      <c r="A204" s="14">
        <f>IF(D204="","",PROJ&amp;"-"&amp;B204&amp;"-"&amp;C204&amp;"-"&amp;TEXT(D204,"0000"))</f>
        <v/>
      </c>
      <c r="B204" s="15" t="n"/>
      <c r="C204" s="15" t="n"/>
      <c r="D204" s="15" t="n"/>
      <c r="E204" s="16" t="n"/>
      <c r="F204" s="15" t="n"/>
      <c r="G204" s="15" t="n"/>
      <c r="H204" s="16" t="n"/>
      <c r="I204" s="15" t="n"/>
      <c r="J204" s="15" t="n"/>
      <c r="K204" s="15" t="n"/>
      <c r="L204" s="15" t="n"/>
      <c r="M204" s="15" t="n"/>
      <c r="N204" s="16" t="n"/>
      <c r="O204" s="16" t="n"/>
      <c r="P204" s="15" t="n"/>
      <c r="Q204" s="14">
        <f>IF(A204="","",SUMIFS('Register'!$K$6:$K$505,'Register'!$P$6:$P$505,"Approved",'Register'!$E$6:$E$505,"&lt;="&amp;E204))</f>
        <v/>
      </c>
      <c r="R204" s="17">
        <f>IF(OR(A204="",CONTRACT_SUM=""),"",Q204/CONTRACT_SUM)</f>
        <v/>
      </c>
      <c r="S204" s="18">
        <f>IF(H204="","",H204+TA_VO)</f>
        <v/>
      </c>
      <c r="T204" s="14">
        <f>IF(H204="","",IF(N204="",DATADATE,N204)-H204)</f>
        <v/>
      </c>
      <c r="U204" s="14">
        <f>IF(OR(S204="",N204&lt;&gt;""),"",IF(DATADATE&gt;S204,"OVERDUE",""))</f>
        <v/>
      </c>
      <c r="V204" s="15" t="n"/>
      <c r="W204" s="15" t="n"/>
    </row>
    <row r="205">
      <c r="A205" s="14">
        <f>IF(D205="","",PROJ&amp;"-"&amp;B205&amp;"-"&amp;C205&amp;"-"&amp;TEXT(D205,"0000"))</f>
        <v/>
      </c>
      <c r="B205" s="15" t="n"/>
      <c r="C205" s="15" t="n"/>
      <c r="D205" s="15" t="n"/>
      <c r="E205" s="16" t="n"/>
      <c r="F205" s="15" t="n"/>
      <c r="G205" s="15" t="n"/>
      <c r="H205" s="16" t="n"/>
      <c r="I205" s="15" t="n"/>
      <c r="J205" s="15" t="n"/>
      <c r="K205" s="15" t="n"/>
      <c r="L205" s="15" t="n"/>
      <c r="M205" s="15" t="n"/>
      <c r="N205" s="16" t="n"/>
      <c r="O205" s="16" t="n"/>
      <c r="P205" s="15" t="n"/>
      <c r="Q205" s="14">
        <f>IF(A205="","",SUMIFS('Register'!$K$6:$K$505,'Register'!$P$6:$P$505,"Approved",'Register'!$E$6:$E$505,"&lt;="&amp;E205))</f>
        <v/>
      </c>
      <c r="R205" s="17">
        <f>IF(OR(A205="",CONTRACT_SUM=""),"",Q205/CONTRACT_SUM)</f>
        <v/>
      </c>
      <c r="S205" s="18">
        <f>IF(H205="","",H205+TA_VO)</f>
        <v/>
      </c>
      <c r="T205" s="14">
        <f>IF(H205="","",IF(N205="",DATADATE,N205)-H205)</f>
        <v/>
      </c>
      <c r="U205" s="14">
        <f>IF(OR(S205="",N205&lt;&gt;""),"",IF(DATADATE&gt;S205,"OVERDUE",""))</f>
        <v/>
      </c>
      <c r="V205" s="15" t="n"/>
      <c r="W205" s="15" t="n"/>
    </row>
    <row r="206">
      <c r="A206" s="14">
        <f>IF(D206="","",PROJ&amp;"-"&amp;B206&amp;"-"&amp;C206&amp;"-"&amp;TEXT(D206,"0000"))</f>
        <v/>
      </c>
      <c r="B206" s="15" t="n"/>
      <c r="C206" s="15" t="n"/>
      <c r="D206" s="15" t="n"/>
      <c r="E206" s="16" t="n"/>
      <c r="F206" s="15" t="n"/>
      <c r="G206" s="15" t="n"/>
      <c r="H206" s="16" t="n"/>
      <c r="I206" s="15" t="n"/>
      <c r="J206" s="15" t="n"/>
      <c r="K206" s="15" t="n"/>
      <c r="L206" s="15" t="n"/>
      <c r="M206" s="15" t="n"/>
      <c r="N206" s="16" t="n"/>
      <c r="O206" s="16" t="n"/>
      <c r="P206" s="15" t="n"/>
      <c r="Q206" s="14">
        <f>IF(A206="","",SUMIFS('Register'!$K$6:$K$505,'Register'!$P$6:$P$505,"Approved",'Register'!$E$6:$E$505,"&lt;="&amp;E206))</f>
        <v/>
      </c>
      <c r="R206" s="17">
        <f>IF(OR(A206="",CONTRACT_SUM=""),"",Q206/CONTRACT_SUM)</f>
        <v/>
      </c>
      <c r="S206" s="18">
        <f>IF(H206="","",H206+TA_VO)</f>
        <v/>
      </c>
      <c r="T206" s="14">
        <f>IF(H206="","",IF(N206="",DATADATE,N206)-H206)</f>
        <v/>
      </c>
      <c r="U206" s="14">
        <f>IF(OR(S206="",N206&lt;&gt;""),"",IF(DATADATE&gt;S206,"OVERDUE",""))</f>
        <v/>
      </c>
      <c r="V206" s="15" t="n"/>
      <c r="W206" s="15" t="n"/>
    </row>
    <row r="207">
      <c r="A207" s="14">
        <f>IF(D207="","",PROJ&amp;"-"&amp;B207&amp;"-"&amp;C207&amp;"-"&amp;TEXT(D207,"0000"))</f>
        <v/>
      </c>
      <c r="B207" s="15" t="n"/>
      <c r="C207" s="15" t="n"/>
      <c r="D207" s="15" t="n"/>
      <c r="E207" s="16" t="n"/>
      <c r="F207" s="15" t="n"/>
      <c r="G207" s="15" t="n"/>
      <c r="H207" s="16" t="n"/>
      <c r="I207" s="15" t="n"/>
      <c r="J207" s="15" t="n"/>
      <c r="K207" s="15" t="n"/>
      <c r="L207" s="15" t="n"/>
      <c r="M207" s="15" t="n"/>
      <c r="N207" s="16" t="n"/>
      <c r="O207" s="16" t="n"/>
      <c r="P207" s="15" t="n"/>
      <c r="Q207" s="14">
        <f>IF(A207="","",SUMIFS('Register'!$K$6:$K$505,'Register'!$P$6:$P$505,"Approved",'Register'!$E$6:$E$505,"&lt;="&amp;E207))</f>
        <v/>
      </c>
      <c r="R207" s="17">
        <f>IF(OR(A207="",CONTRACT_SUM=""),"",Q207/CONTRACT_SUM)</f>
        <v/>
      </c>
      <c r="S207" s="18">
        <f>IF(H207="","",H207+TA_VO)</f>
        <v/>
      </c>
      <c r="T207" s="14">
        <f>IF(H207="","",IF(N207="",DATADATE,N207)-H207)</f>
        <v/>
      </c>
      <c r="U207" s="14">
        <f>IF(OR(S207="",N207&lt;&gt;""),"",IF(DATADATE&gt;S207,"OVERDUE",""))</f>
        <v/>
      </c>
      <c r="V207" s="15" t="n"/>
      <c r="W207" s="15" t="n"/>
    </row>
    <row r="208">
      <c r="A208" s="14">
        <f>IF(D208="","",PROJ&amp;"-"&amp;B208&amp;"-"&amp;C208&amp;"-"&amp;TEXT(D208,"0000"))</f>
        <v/>
      </c>
      <c r="B208" s="15" t="n"/>
      <c r="C208" s="15" t="n"/>
      <c r="D208" s="15" t="n"/>
      <c r="E208" s="16" t="n"/>
      <c r="F208" s="15" t="n"/>
      <c r="G208" s="15" t="n"/>
      <c r="H208" s="16" t="n"/>
      <c r="I208" s="15" t="n"/>
      <c r="J208" s="15" t="n"/>
      <c r="K208" s="15" t="n"/>
      <c r="L208" s="15" t="n"/>
      <c r="M208" s="15" t="n"/>
      <c r="N208" s="16" t="n"/>
      <c r="O208" s="16" t="n"/>
      <c r="P208" s="15" t="n"/>
      <c r="Q208" s="14">
        <f>IF(A208="","",SUMIFS('Register'!$K$6:$K$505,'Register'!$P$6:$P$505,"Approved",'Register'!$E$6:$E$505,"&lt;="&amp;E208))</f>
        <v/>
      </c>
      <c r="R208" s="17">
        <f>IF(OR(A208="",CONTRACT_SUM=""),"",Q208/CONTRACT_SUM)</f>
        <v/>
      </c>
      <c r="S208" s="18">
        <f>IF(H208="","",H208+TA_VO)</f>
        <v/>
      </c>
      <c r="T208" s="14">
        <f>IF(H208="","",IF(N208="",DATADATE,N208)-H208)</f>
        <v/>
      </c>
      <c r="U208" s="14">
        <f>IF(OR(S208="",N208&lt;&gt;""),"",IF(DATADATE&gt;S208,"OVERDUE",""))</f>
        <v/>
      </c>
      <c r="V208" s="15" t="n"/>
      <c r="W208" s="15" t="n"/>
    </row>
    <row r="209">
      <c r="A209" s="14">
        <f>IF(D209="","",PROJ&amp;"-"&amp;B209&amp;"-"&amp;C209&amp;"-"&amp;TEXT(D209,"0000"))</f>
        <v/>
      </c>
      <c r="B209" s="15" t="n"/>
      <c r="C209" s="15" t="n"/>
      <c r="D209" s="15" t="n"/>
      <c r="E209" s="16" t="n"/>
      <c r="F209" s="15" t="n"/>
      <c r="G209" s="15" t="n"/>
      <c r="H209" s="16" t="n"/>
      <c r="I209" s="15" t="n"/>
      <c r="J209" s="15" t="n"/>
      <c r="K209" s="15" t="n"/>
      <c r="L209" s="15" t="n"/>
      <c r="M209" s="15" t="n"/>
      <c r="N209" s="16" t="n"/>
      <c r="O209" s="16" t="n"/>
      <c r="P209" s="15" t="n"/>
      <c r="Q209" s="14">
        <f>IF(A209="","",SUMIFS('Register'!$K$6:$K$505,'Register'!$P$6:$P$505,"Approved",'Register'!$E$6:$E$505,"&lt;="&amp;E209))</f>
        <v/>
      </c>
      <c r="R209" s="17">
        <f>IF(OR(A209="",CONTRACT_SUM=""),"",Q209/CONTRACT_SUM)</f>
        <v/>
      </c>
      <c r="S209" s="18">
        <f>IF(H209="","",H209+TA_VO)</f>
        <v/>
      </c>
      <c r="T209" s="14">
        <f>IF(H209="","",IF(N209="",DATADATE,N209)-H209)</f>
        <v/>
      </c>
      <c r="U209" s="14">
        <f>IF(OR(S209="",N209&lt;&gt;""),"",IF(DATADATE&gt;S209,"OVERDUE",""))</f>
        <v/>
      </c>
      <c r="V209" s="15" t="n"/>
      <c r="W209" s="15" t="n"/>
    </row>
    <row r="210">
      <c r="A210" s="14">
        <f>IF(D210="","",PROJ&amp;"-"&amp;B210&amp;"-"&amp;C210&amp;"-"&amp;TEXT(D210,"0000"))</f>
        <v/>
      </c>
      <c r="B210" s="15" t="n"/>
      <c r="C210" s="15" t="n"/>
      <c r="D210" s="15" t="n"/>
      <c r="E210" s="16" t="n"/>
      <c r="F210" s="15" t="n"/>
      <c r="G210" s="15" t="n"/>
      <c r="H210" s="16" t="n"/>
      <c r="I210" s="15" t="n"/>
      <c r="J210" s="15" t="n"/>
      <c r="K210" s="15" t="n"/>
      <c r="L210" s="15" t="n"/>
      <c r="M210" s="15" t="n"/>
      <c r="N210" s="16" t="n"/>
      <c r="O210" s="16" t="n"/>
      <c r="P210" s="15" t="n"/>
      <c r="Q210" s="14">
        <f>IF(A210="","",SUMIFS('Register'!$K$6:$K$505,'Register'!$P$6:$P$505,"Approved",'Register'!$E$6:$E$505,"&lt;="&amp;E210))</f>
        <v/>
      </c>
      <c r="R210" s="17">
        <f>IF(OR(A210="",CONTRACT_SUM=""),"",Q210/CONTRACT_SUM)</f>
        <v/>
      </c>
      <c r="S210" s="18">
        <f>IF(H210="","",H210+TA_VO)</f>
        <v/>
      </c>
      <c r="T210" s="14">
        <f>IF(H210="","",IF(N210="",DATADATE,N210)-H210)</f>
        <v/>
      </c>
      <c r="U210" s="14">
        <f>IF(OR(S210="",N210&lt;&gt;""),"",IF(DATADATE&gt;S210,"OVERDUE",""))</f>
        <v/>
      </c>
      <c r="V210" s="15" t="n"/>
      <c r="W210" s="15" t="n"/>
    </row>
    <row r="211">
      <c r="A211" s="14">
        <f>IF(D211="","",PROJ&amp;"-"&amp;B211&amp;"-"&amp;C211&amp;"-"&amp;TEXT(D211,"0000"))</f>
        <v/>
      </c>
      <c r="B211" s="15" t="n"/>
      <c r="C211" s="15" t="n"/>
      <c r="D211" s="15" t="n"/>
      <c r="E211" s="16" t="n"/>
      <c r="F211" s="15" t="n"/>
      <c r="G211" s="15" t="n"/>
      <c r="H211" s="16" t="n"/>
      <c r="I211" s="15" t="n"/>
      <c r="J211" s="15" t="n"/>
      <c r="K211" s="15" t="n"/>
      <c r="L211" s="15" t="n"/>
      <c r="M211" s="15" t="n"/>
      <c r="N211" s="16" t="n"/>
      <c r="O211" s="16" t="n"/>
      <c r="P211" s="15" t="n"/>
      <c r="Q211" s="14">
        <f>IF(A211="","",SUMIFS('Register'!$K$6:$K$505,'Register'!$P$6:$P$505,"Approved",'Register'!$E$6:$E$505,"&lt;="&amp;E211))</f>
        <v/>
      </c>
      <c r="R211" s="17">
        <f>IF(OR(A211="",CONTRACT_SUM=""),"",Q211/CONTRACT_SUM)</f>
        <v/>
      </c>
      <c r="S211" s="18">
        <f>IF(H211="","",H211+TA_VO)</f>
        <v/>
      </c>
      <c r="T211" s="14">
        <f>IF(H211="","",IF(N211="",DATADATE,N211)-H211)</f>
        <v/>
      </c>
      <c r="U211" s="14">
        <f>IF(OR(S211="",N211&lt;&gt;""),"",IF(DATADATE&gt;S211,"OVERDUE",""))</f>
        <v/>
      </c>
      <c r="V211" s="15" t="n"/>
      <c r="W211" s="15" t="n"/>
    </row>
    <row r="212">
      <c r="A212" s="14">
        <f>IF(D212="","",PROJ&amp;"-"&amp;B212&amp;"-"&amp;C212&amp;"-"&amp;TEXT(D212,"0000"))</f>
        <v/>
      </c>
      <c r="B212" s="15" t="n"/>
      <c r="C212" s="15" t="n"/>
      <c r="D212" s="15" t="n"/>
      <c r="E212" s="16" t="n"/>
      <c r="F212" s="15" t="n"/>
      <c r="G212" s="15" t="n"/>
      <c r="H212" s="16" t="n"/>
      <c r="I212" s="15" t="n"/>
      <c r="J212" s="15" t="n"/>
      <c r="K212" s="15" t="n"/>
      <c r="L212" s="15" t="n"/>
      <c r="M212" s="15" t="n"/>
      <c r="N212" s="16" t="n"/>
      <c r="O212" s="16" t="n"/>
      <c r="P212" s="15" t="n"/>
      <c r="Q212" s="14">
        <f>IF(A212="","",SUMIFS('Register'!$K$6:$K$505,'Register'!$P$6:$P$505,"Approved",'Register'!$E$6:$E$505,"&lt;="&amp;E212))</f>
        <v/>
      </c>
      <c r="R212" s="17">
        <f>IF(OR(A212="",CONTRACT_SUM=""),"",Q212/CONTRACT_SUM)</f>
        <v/>
      </c>
      <c r="S212" s="18">
        <f>IF(H212="","",H212+TA_VO)</f>
        <v/>
      </c>
      <c r="T212" s="14">
        <f>IF(H212="","",IF(N212="",DATADATE,N212)-H212)</f>
        <v/>
      </c>
      <c r="U212" s="14">
        <f>IF(OR(S212="",N212&lt;&gt;""),"",IF(DATADATE&gt;S212,"OVERDUE",""))</f>
        <v/>
      </c>
      <c r="V212" s="15" t="n"/>
      <c r="W212" s="15" t="n"/>
    </row>
    <row r="213">
      <c r="A213" s="14">
        <f>IF(D213="","",PROJ&amp;"-"&amp;B213&amp;"-"&amp;C213&amp;"-"&amp;TEXT(D213,"0000"))</f>
        <v/>
      </c>
      <c r="B213" s="15" t="n"/>
      <c r="C213" s="15" t="n"/>
      <c r="D213" s="15" t="n"/>
      <c r="E213" s="16" t="n"/>
      <c r="F213" s="15" t="n"/>
      <c r="G213" s="15" t="n"/>
      <c r="H213" s="16" t="n"/>
      <c r="I213" s="15" t="n"/>
      <c r="J213" s="15" t="n"/>
      <c r="K213" s="15" t="n"/>
      <c r="L213" s="15" t="n"/>
      <c r="M213" s="15" t="n"/>
      <c r="N213" s="16" t="n"/>
      <c r="O213" s="16" t="n"/>
      <c r="P213" s="15" t="n"/>
      <c r="Q213" s="14">
        <f>IF(A213="","",SUMIFS('Register'!$K$6:$K$505,'Register'!$P$6:$P$505,"Approved",'Register'!$E$6:$E$505,"&lt;="&amp;E213))</f>
        <v/>
      </c>
      <c r="R213" s="17">
        <f>IF(OR(A213="",CONTRACT_SUM=""),"",Q213/CONTRACT_SUM)</f>
        <v/>
      </c>
      <c r="S213" s="18">
        <f>IF(H213="","",H213+TA_VO)</f>
        <v/>
      </c>
      <c r="T213" s="14">
        <f>IF(H213="","",IF(N213="",DATADATE,N213)-H213)</f>
        <v/>
      </c>
      <c r="U213" s="14">
        <f>IF(OR(S213="",N213&lt;&gt;""),"",IF(DATADATE&gt;S213,"OVERDUE",""))</f>
        <v/>
      </c>
      <c r="V213" s="15" t="n"/>
      <c r="W213" s="15" t="n"/>
    </row>
    <row r="214">
      <c r="A214" s="14">
        <f>IF(D214="","",PROJ&amp;"-"&amp;B214&amp;"-"&amp;C214&amp;"-"&amp;TEXT(D214,"0000"))</f>
        <v/>
      </c>
      <c r="B214" s="15" t="n"/>
      <c r="C214" s="15" t="n"/>
      <c r="D214" s="15" t="n"/>
      <c r="E214" s="16" t="n"/>
      <c r="F214" s="15" t="n"/>
      <c r="G214" s="15" t="n"/>
      <c r="H214" s="16" t="n"/>
      <c r="I214" s="15" t="n"/>
      <c r="J214" s="15" t="n"/>
      <c r="K214" s="15" t="n"/>
      <c r="L214" s="15" t="n"/>
      <c r="M214" s="15" t="n"/>
      <c r="N214" s="16" t="n"/>
      <c r="O214" s="16" t="n"/>
      <c r="P214" s="15" t="n"/>
      <c r="Q214" s="14">
        <f>IF(A214="","",SUMIFS('Register'!$K$6:$K$505,'Register'!$P$6:$P$505,"Approved",'Register'!$E$6:$E$505,"&lt;="&amp;E214))</f>
        <v/>
      </c>
      <c r="R214" s="17">
        <f>IF(OR(A214="",CONTRACT_SUM=""),"",Q214/CONTRACT_SUM)</f>
        <v/>
      </c>
      <c r="S214" s="18">
        <f>IF(H214="","",H214+TA_VO)</f>
        <v/>
      </c>
      <c r="T214" s="14">
        <f>IF(H214="","",IF(N214="",DATADATE,N214)-H214)</f>
        <v/>
      </c>
      <c r="U214" s="14">
        <f>IF(OR(S214="",N214&lt;&gt;""),"",IF(DATADATE&gt;S214,"OVERDUE",""))</f>
        <v/>
      </c>
      <c r="V214" s="15" t="n"/>
      <c r="W214" s="15" t="n"/>
    </row>
    <row r="215">
      <c r="A215" s="14">
        <f>IF(D215="","",PROJ&amp;"-"&amp;B215&amp;"-"&amp;C215&amp;"-"&amp;TEXT(D215,"0000"))</f>
        <v/>
      </c>
      <c r="B215" s="15" t="n"/>
      <c r="C215" s="15" t="n"/>
      <c r="D215" s="15" t="n"/>
      <c r="E215" s="16" t="n"/>
      <c r="F215" s="15" t="n"/>
      <c r="G215" s="15" t="n"/>
      <c r="H215" s="16" t="n"/>
      <c r="I215" s="15" t="n"/>
      <c r="J215" s="15" t="n"/>
      <c r="K215" s="15" t="n"/>
      <c r="L215" s="15" t="n"/>
      <c r="M215" s="15" t="n"/>
      <c r="N215" s="16" t="n"/>
      <c r="O215" s="16" t="n"/>
      <c r="P215" s="15" t="n"/>
      <c r="Q215" s="14">
        <f>IF(A215="","",SUMIFS('Register'!$K$6:$K$505,'Register'!$P$6:$P$505,"Approved",'Register'!$E$6:$E$505,"&lt;="&amp;E215))</f>
        <v/>
      </c>
      <c r="R215" s="17">
        <f>IF(OR(A215="",CONTRACT_SUM=""),"",Q215/CONTRACT_SUM)</f>
        <v/>
      </c>
      <c r="S215" s="18">
        <f>IF(H215="","",H215+TA_VO)</f>
        <v/>
      </c>
      <c r="T215" s="14">
        <f>IF(H215="","",IF(N215="",DATADATE,N215)-H215)</f>
        <v/>
      </c>
      <c r="U215" s="14">
        <f>IF(OR(S215="",N215&lt;&gt;""),"",IF(DATADATE&gt;S215,"OVERDUE",""))</f>
        <v/>
      </c>
      <c r="V215" s="15" t="n"/>
      <c r="W215" s="15" t="n"/>
    </row>
    <row r="216">
      <c r="A216" s="14">
        <f>IF(D216="","",PROJ&amp;"-"&amp;B216&amp;"-"&amp;C216&amp;"-"&amp;TEXT(D216,"0000"))</f>
        <v/>
      </c>
      <c r="B216" s="15" t="n"/>
      <c r="C216" s="15" t="n"/>
      <c r="D216" s="15" t="n"/>
      <c r="E216" s="16" t="n"/>
      <c r="F216" s="15" t="n"/>
      <c r="G216" s="15" t="n"/>
      <c r="H216" s="16" t="n"/>
      <c r="I216" s="15" t="n"/>
      <c r="J216" s="15" t="n"/>
      <c r="K216" s="15" t="n"/>
      <c r="L216" s="15" t="n"/>
      <c r="M216" s="15" t="n"/>
      <c r="N216" s="16" t="n"/>
      <c r="O216" s="16" t="n"/>
      <c r="P216" s="15" t="n"/>
      <c r="Q216" s="14">
        <f>IF(A216="","",SUMIFS('Register'!$K$6:$K$505,'Register'!$P$6:$P$505,"Approved",'Register'!$E$6:$E$505,"&lt;="&amp;E216))</f>
        <v/>
      </c>
      <c r="R216" s="17">
        <f>IF(OR(A216="",CONTRACT_SUM=""),"",Q216/CONTRACT_SUM)</f>
        <v/>
      </c>
      <c r="S216" s="18">
        <f>IF(H216="","",H216+TA_VO)</f>
        <v/>
      </c>
      <c r="T216" s="14">
        <f>IF(H216="","",IF(N216="",DATADATE,N216)-H216)</f>
        <v/>
      </c>
      <c r="U216" s="14">
        <f>IF(OR(S216="",N216&lt;&gt;""),"",IF(DATADATE&gt;S216,"OVERDUE",""))</f>
        <v/>
      </c>
      <c r="V216" s="15" t="n"/>
      <c r="W216" s="15" t="n"/>
    </row>
    <row r="217">
      <c r="A217" s="14">
        <f>IF(D217="","",PROJ&amp;"-"&amp;B217&amp;"-"&amp;C217&amp;"-"&amp;TEXT(D217,"0000"))</f>
        <v/>
      </c>
      <c r="B217" s="15" t="n"/>
      <c r="C217" s="15" t="n"/>
      <c r="D217" s="15" t="n"/>
      <c r="E217" s="16" t="n"/>
      <c r="F217" s="15" t="n"/>
      <c r="G217" s="15" t="n"/>
      <c r="H217" s="16" t="n"/>
      <c r="I217" s="15" t="n"/>
      <c r="J217" s="15" t="n"/>
      <c r="K217" s="15" t="n"/>
      <c r="L217" s="15" t="n"/>
      <c r="M217" s="15" t="n"/>
      <c r="N217" s="16" t="n"/>
      <c r="O217" s="16" t="n"/>
      <c r="P217" s="15" t="n"/>
      <c r="Q217" s="14">
        <f>IF(A217="","",SUMIFS('Register'!$K$6:$K$505,'Register'!$P$6:$P$505,"Approved",'Register'!$E$6:$E$505,"&lt;="&amp;E217))</f>
        <v/>
      </c>
      <c r="R217" s="17">
        <f>IF(OR(A217="",CONTRACT_SUM=""),"",Q217/CONTRACT_SUM)</f>
        <v/>
      </c>
      <c r="S217" s="18">
        <f>IF(H217="","",H217+TA_VO)</f>
        <v/>
      </c>
      <c r="T217" s="14">
        <f>IF(H217="","",IF(N217="",DATADATE,N217)-H217)</f>
        <v/>
      </c>
      <c r="U217" s="14">
        <f>IF(OR(S217="",N217&lt;&gt;""),"",IF(DATADATE&gt;S217,"OVERDUE",""))</f>
        <v/>
      </c>
      <c r="V217" s="15" t="n"/>
      <c r="W217" s="15" t="n"/>
    </row>
    <row r="218">
      <c r="A218" s="14">
        <f>IF(D218="","",PROJ&amp;"-"&amp;B218&amp;"-"&amp;C218&amp;"-"&amp;TEXT(D218,"0000"))</f>
        <v/>
      </c>
      <c r="B218" s="15" t="n"/>
      <c r="C218" s="15" t="n"/>
      <c r="D218" s="15" t="n"/>
      <c r="E218" s="16" t="n"/>
      <c r="F218" s="15" t="n"/>
      <c r="G218" s="15" t="n"/>
      <c r="H218" s="16" t="n"/>
      <c r="I218" s="15" t="n"/>
      <c r="J218" s="15" t="n"/>
      <c r="K218" s="15" t="n"/>
      <c r="L218" s="15" t="n"/>
      <c r="M218" s="15" t="n"/>
      <c r="N218" s="16" t="n"/>
      <c r="O218" s="16" t="n"/>
      <c r="P218" s="15" t="n"/>
      <c r="Q218" s="14">
        <f>IF(A218="","",SUMIFS('Register'!$K$6:$K$505,'Register'!$P$6:$P$505,"Approved",'Register'!$E$6:$E$505,"&lt;="&amp;E218))</f>
        <v/>
      </c>
      <c r="R218" s="17">
        <f>IF(OR(A218="",CONTRACT_SUM=""),"",Q218/CONTRACT_SUM)</f>
        <v/>
      </c>
      <c r="S218" s="18">
        <f>IF(H218="","",H218+TA_VO)</f>
        <v/>
      </c>
      <c r="T218" s="14">
        <f>IF(H218="","",IF(N218="",DATADATE,N218)-H218)</f>
        <v/>
      </c>
      <c r="U218" s="14">
        <f>IF(OR(S218="",N218&lt;&gt;""),"",IF(DATADATE&gt;S218,"OVERDUE",""))</f>
        <v/>
      </c>
      <c r="V218" s="15" t="n"/>
      <c r="W218" s="15" t="n"/>
    </row>
    <row r="219">
      <c r="A219" s="14">
        <f>IF(D219="","",PROJ&amp;"-"&amp;B219&amp;"-"&amp;C219&amp;"-"&amp;TEXT(D219,"0000"))</f>
        <v/>
      </c>
      <c r="B219" s="15" t="n"/>
      <c r="C219" s="15" t="n"/>
      <c r="D219" s="15" t="n"/>
      <c r="E219" s="16" t="n"/>
      <c r="F219" s="15" t="n"/>
      <c r="G219" s="15" t="n"/>
      <c r="H219" s="16" t="n"/>
      <c r="I219" s="15" t="n"/>
      <c r="J219" s="15" t="n"/>
      <c r="K219" s="15" t="n"/>
      <c r="L219" s="15" t="n"/>
      <c r="M219" s="15" t="n"/>
      <c r="N219" s="16" t="n"/>
      <c r="O219" s="16" t="n"/>
      <c r="P219" s="15" t="n"/>
      <c r="Q219" s="14">
        <f>IF(A219="","",SUMIFS('Register'!$K$6:$K$505,'Register'!$P$6:$P$505,"Approved",'Register'!$E$6:$E$505,"&lt;="&amp;E219))</f>
        <v/>
      </c>
      <c r="R219" s="17">
        <f>IF(OR(A219="",CONTRACT_SUM=""),"",Q219/CONTRACT_SUM)</f>
        <v/>
      </c>
      <c r="S219" s="18">
        <f>IF(H219="","",H219+TA_VO)</f>
        <v/>
      </c>
      <c r="T219" s="14">
        <f>IF(H219="","",IF(N219="",DATADATE,N219)-H219)</f>
        <v/>
      </c>
      <c r="U219" s="14">
        <f>IF(OR(S219="",N219&lt;&gt;""),"",IF(DATADATE&gt;S219,"OVERDUE",""))</f>
        <v/>
      </c>
      <c r="V219" s="15" t="n"/>
      <c r="W219" s="15" t="n"/>
    </row>
    <row r="220">
      <c r="A220" s="14">
        <f>IF(D220="","",PROJ&amp;"-"&amp;B220&amp;"-"&amp;C220&amp;"-"&amp;TEXT(D220,"0000"))</f>
        <v/>
      </c>
      <c r="B220" s="15" t="n"/>
      <c r="C220" s="15" t="n"/>
      <c r="D220" s="15" t="n"/>
      <c r="E220" s="16" t="n"/>
      <c r="F220" s="15" t="n"/>
      <c r="G220" s="15" t="n"/>
      <c r="H220" s="16" t="n"/>
      <c r="I220" s="15" t="n"/>
      <c r="J220" s="15" t="n"/>
      <c r="K220" s="15" t="n"/>
      <c r="L220" s="15" t="n"/>
      <c r="M220" s="15" t="n"/>
      <c r="N220" s="16" t="n"/>
      <c r="O220" s="16" t="n"/>
      <c r="P220" s="15" t="n"/>
      <c r="Q220" s="14">
        <f>IF(A220="","",SUMIFS('Register'!$K$6:$K$505,'Register'!$P$6:$P$505,"Approved",'Register'!$E$6:$E$505,"&lt;="&amp;E220))</f>
        <v/>
      </c>
      <c r="R220" s="17">
        <f>IF(OR(A220="",CONTRACT_SUM=""),"",Q220/CONTRACT_SUM)</f>
        <v/>
      </c>
      <c r="S220" s="18">
        <f>IF(H220="","",H220+TA_VO)</f>
        <v/>
      </c>
      <c r="T220" s="14">
        <f>IF(H220="","",IF(N220="",DATADATE,N220)-H220)</f>
        <v/>
      </c>
      <c r="U220" s="14">
        <f>IF(OR(S220="",N220&lt;&gt;""),"",IF(DATADATE&gt;S220,"OVERDUE",""))</f>
        <v/>
      </c>
      <c r="V220" s="15" t="n"/>
      <c r="W220" s="15" t="n"/>
    </row>
    <row r="221">
      <c r="A221" s="14">
        <f>IF(D221="","",PROJ&amp;"-"&amp;B221&amp;"-"&amp;C221&amp;"-"&amp;TEXT(D221,"0000"))</f>
        <v/>
      </c>
      <c r="B221" s="15" t="n"/>
      <c r="C221" s="15" t="n"/>
      <c r="D221" s="15" t="n"/>
      <c r="E221" s="16" t="n"/>
      <c r="F221" s="15" t="n"/>
      <c r="G221" s="15" t="n"/>
      <c r="H221" s="16" t="n"/>
      <c r="I221" s="15" t="n"/>
      <c r="J221" s="15" t="n"/>
      <c r="K221" s="15" t="n"/>
      <c r="L221" s="15" t="n"/>
      <c r="M221" s="15" t="n"/>
      <c r="N221" s="16" t="n"/>
      <c r="O221" s="16" t="n"/>
      <c r="P221" s="15" t="n"/>
      <c r="Q221" s="14">
        <f>IF(A221="","",SUMIFS('Register'!$K$6:$K$505,'Register'!$P$6:$P$505,"Approved",'Register'!$E$6:$E$505,"&lt;="&amp;E221))</f>
        <v/>
      </c>
      <c r="R221" s="17">
        <f>IF(OR(A221="",CONTRACT_SUM=""),"",Q221/CONTRACT_SUM)</f>
        <v/>
      </c>
      <c r="S221" s="18">
        <f>IF(H221="","",H221+TA_VO)</f>
        <v/>
      </c>
      <c r="T221" s="14">
        <f>IF(H221="","",IF(N221="",DATADATE,N221)-H221)</f>
        <v/>
      </c>
      <c r="U221" s="14">
        <f>IF(OR(S221="",N221&lt;&gt;""),"",IF(DATADATE&gt;S221,"OVERDUE",""))</f>
        <v/>
      </c>
      <c r="V221" s="15" t="n"/>
      <c r="W221" s="15" t="n"/>
    </row>
    <row r="222">
      <c r="A222" s="14">
        <f>IF(D222="","",PROJ&amp;"-"&amp;B222&amp;"-"&amp;C222&amp;"-"&amp;TEXT(D222,"0000"))</f>
        <v/>
      </c>
      <c r="B222" s="15" t="n"/>
      <c r="C222" s="15" t="n"/>
      <c r="D222" s="15" t="n"/>
      <c r="E222" s="16" t="n"/>
      <c r="F222" s="15" t="n"/>
      <c r="G222" s="15" t="n"/>
      <c r="H222" s="16" t="n"/>
      <c r="I222" s="15" t="n"/>
      <c r="J222" s="15" t="n"/>
      <c r="K222" s="15" t="n"/>
      <c r="L222" s="15" t="n"/>
      <c r="M222" s="15" t="n"/>
      <c r="N222" s="16" t="n"/>
      <c r="O222" s="16" t="n"/>
      <c r="P222" s="15" t="n"/>
      <c r="Q222" s="14">
        <f>IF(A222="","",SUMIFS('Register'!$K$6:$K$505,'Register'!$P$6:$P$505,"Approved",'Register'!$E$6:$E$505,"&lt;="&amp;E222))</f>
        <v/>
      </c>
      <c r="R222" s="17">
        <f>IF(OR(A222="",CONTRACT_SUM=""),"",Q222/CONTRACT_SUM)</f>
        <v/>
      </c>
      <c r="S222" s="18">
        <f>IF(H222="","",H222+TA_VO)</f>
        <v/>
      </c>
      <c r="T222" s="14">
        <f>IF(H222="","",IF(N222="",DATADATE,N222)-H222)</f>
        <v/>
      </c>
      <c r="U222" s="14">
        <f>IF(OR(S222="",N222&lt;&gt;""),"",IF(DATADATE&gt;S222,"OVERDUE",""))</f>
        <v/>
      </c>
      <c r="V222" s="15" t="n"/>
      <c r="W222" s="15" t="n"/>
    </row>
    <row r="223">
      <c r="A223" s="14">
        <f>IF(D223="","",PROJ&amp;"-"&amp;B223&amp;"-"&amp;C223&amp;"-"&amp;TEXT(D223,"0000"))</f>
        <v/>
      </c>
      <c r="B223" s="15" t="n"/>
      <c r="C223" s="15" t="n"/>
      <c r="D223" s="15" t="n"/>
      <c r="E223" s="16" t="n"/>
      <c r="F223" s="15" t="n"/>
      <c r="G223" s="15" t="n"/>
      <c r="H223" s="16" t="n"/>
      <c r="I223" s="15" t="n"/>
      <c r="J223" s="15" t="n"/>
      <c r="K223" s="15" t="n"/>
      <c r="L223" s="15" t="n"/>
      <c r="M223" s="15" t="n"/>
      <c r="N223" s="16" t="n"/>
      <c r="O223" s="16" t="n"/>
      <c r="P223" s="15" t="n"/>
      <c r="Q223" s="14">
        <f>IF(A223="","",SUMIFS('Register'!$K$6:$K$505,'Register'!$P$6:$P$505,"Approved",'Register'!$E$6:$E$505,"&lt;="&amp;E223))</f>
        <v/>
      </c>
      <c r="R223" s="17">
        <f>IF(OR(A223="",CONTRACT_SUM=""),"",Q223/CONTRACT_SUM)</f>
        <v/>
      </c>
      <c r="S223" s="18">
        <f>IF(H223="","",H223+TA_VO)</f>
        <v/>
      </c>
      <c r="T223" s="14">
        <f>IF(H223="","",IF(N223="",DATADATE,N223)-H223)</f>
        <v/>
      </c>
      <c r="U223" s="14">
        <f>IF(OR(S223="",N223&lt;&gt;""),"",IF(DATADATE&gt;S223,"OVERDUE",""))</f>
        <v/>
      </c>
      <c r="V223" s="15" t="n"/>
      <c r="W223" s="15" t="n"/>
    </row>
    <row r="224">
      <c r="A224" s="14">
        <f>IF(D224="","",PROJ&amp;"-"&amp;B224&amp;"-"&amp;C224&amp;"-"&amp;TEXT(D224,"0000"))</f>
        <v/>
      </c>
      <c r="B224" s="15" t="n"/>
      <c r="C224" s="15" t="n"/>
      <c r="D224" s="15" t="n"/>
      <c r="E224" s="16" t="n"/>
      <c r="F224" s="15" t="n"/>
      <c r="G224" s="15" t="n"/>
      <c r="H224" s="16" t="n"/>
      <c r="I224" s="15" t="n"/>
      <c r="J224" s="15" t="n"/>
      <c r="K224" s="15" t="n"/>
      <c r="L224" s="15" t="n"/>
      <c r="M224" s="15" t="n"/>
      <c r="N224" s="16" t="n"/>
      <c r="O224" s="16" t="n"/>
      <c r="P224" s="15" t="n"/>
      <c r="Q224" s="14">
        <f>IF(A224="","",SUMIFS('Register'!$K$6:$K$505,'Register'!$P$6:$P$505,"Approved",'Register'!$E$6:$E$505,"&lt;="&amp;E224))</f>
        <v/>
      </c>
      <c r="R224" s="17">
        <f>IF(OR(A224="",CONTRACT_SUM=""),"",Q224/CONTRACT_SUM)</f>
        <v/>
      </c>
      <c r="S224" s="18">
        <f>IF(H224="","",H224+TA_VO)</f>
        <v/>
      </c>
      <c r="T224" s="14">
        <f>IF(H224="","",IF(N224="",DATADATE,N224)-H224)</f>
        <v/>
      </c>
      <c r="U224" s="14">
        <f>IF(OR(S224="",N224&lt;&gt;""),"",IF(DATADATE&gt;S224,"OVERDUE",""))</f>
        <v/>
      </c>
      <c r="V224" s="15" t="n"/>
      <c r="W224" s="15" t="n"/>
    </row>
    <row r="225">
      <c r="A225" s="14">
        <f>IF(D225="","",PROJ&amp;"-"&amp;B225&amp;"-"&amp;C225&amp;"-"&amp;TEXT(D225,"0000"))</f>
        <v/>
      </c>
      <c r="B225" s="15" t="n"/>
      <c r="C225" s="15" t="n"/>
      <c r="D225" s="15" t="n"/>
      <c r="E225" s="16" t="n"/>
      <c r="F225" s="15" t="n"/>
      <c r="G225" s="15" t="n"/>
      <c r="H225" s="16" t="n"/>
      <c r="I225" s="15" t="n"/>
      <c r="J225" s="15" t="n"/>
      <c r="K225" s="15" t="n"/>
      <c r="L225" s="15" t="n"/>
      <c r="M225" s="15" t="n"/>
      <c r="N225" s="16" t="n"/>
      <c r="O225" s="16" t="n"/>
      <c r="P225" s="15" t="n"/>
      <c r="Q225" s="14">
        <f>IF(A225="","",SUMIFS('Register'!$K$6:$K$505,'Register'!$P$6:$P$505,"Approved",'Register'!$E$6:$E$505,"&lt;="&amp;E225))</f>
        <v/>
      </c>
      <c r="R225" s="17">
        <f>IF(OR(A225="",CONTRACT_SUM=""),"",Q225/CONTRACT_SUM)</f>
        <v/>
      </c>
      <c r="S225" s="18">
        <f>IF(H225="","",H225+TA_VO)</f>
        <v/>
      </c>
      <c r="T225" s="14">
        <f>IF(H225="","",IF(N225="",DATADATE,N225)-H225)</f>
        <v/>
      </c>
      <c r="U225" s="14">
        <f>IF(OR(S225="",N225&lt;&gt;""),"",IF(DATADATE&gt;S225,"OVERDUE",""))</f>
        <v/>
      </c>
      <c r="V225" s="15" t="n"/>
      <c r="W225" s="15" t="n"/>
    </row>
    <row r="226">
      <c r="A226" s="14">
        <f>IF(D226="","",PROJ&amp;"-"&amp;B226&amp;"-"&amp;C226&amp;"-"&amp;TEXT(D226,"0000"))</f>
        <v/>
      </c>
      <c r="B226" s="15" t="n"/>
      <c r="C226" s="15" t="n"/>
      <c r="D226" s="15" t="n"/>
      <c r="E226" s="16" t="n"/>
      <c r="F226" s="15" t="n"/>
      <c r="G226" s="15" t="n"/>
      <c r="H226" s="16" t="n"/>
      <c r="I226" s="15" t="n"/>
      <c r="J226" s="15" t="n"/>
      <c r="K226" s="15" t="n"/>
      <c r="L226" s="15" t="n"/>
      <c r="M226" s="15" t="n"/>
      <c r="N226" s="16" t="n"/>
      <c r="O226" s="16" t="n"/>
      <c r="P226" s="15" t="n"/>
      <c r="Q226" s="14">
        <f>IF(A226="","",SUMIFS('Register'!$K$6:$K$505,'Register'!$P$6:$P$505,"Approved",'Register'!$E$6:$E$505,"&lt;="&amp;E226))</f>
        <v/>
      </c>
      <c r="R226" s="17">
        <f>IF(OR(A226="",CONTRACT_SUM=""),"",Q226/CONTRACT_SUM)</f>
        <v/>
      </c>
      <c r="S226" s="18">
        <f>IF(H226="","",H226+TA_VO)</f>
        <v/>
      </c>
      <c r="T226" s="14">
        <f>IF(H226="","",IF(N226="",DATADATE,N226)-H226)</f>
        <v/>
      </c>
      <c r="U226" s="14">
        <f>IF(OR(S226="",N226&lt;&gt;""),"",IF(DATADATE&gt;S226,"OVERDUE",""))</f>
        <v/>
      </c>
      <c r="V226" s="15" t="n"/>
      <c r="W226" s="15" t="n"/>
    </row>
    <row r="227">
      <c r="A227" s="14">
        <f>IF(D227="","",PROJ&amp;"-"&amp;B227&amp;"-"&amp;C227&amp;"-"&amp;TEXT(D227,"0000"))</f>
        <v/>
      </c>
      <c r="B227" s="15" t="n"/>
      <c r="C227" s="15" t="n"/>
      <c r="D227" s="15" t="n"/>
      <c r="E227" s="16" t="n"/>
      <c r="F227" s="15" t="n"/>
      <c r="G227" s="15" t="n"/>
      <c r="H227" s="16" t="n"/>
      <c r="I227" s="15" t="n"/>
      <c r="J227" s="15" t="n"/>
      <c r="K227" s="15" t="n"/>
      <c r="L227" s="15" t="n"/>
      <c r="M227" s="15" t="n"/>
      <c r="N227" s="16" t="n"/>
      <c r="O227" s="16" t="n"/>
      <c r="P227" s="15" t="n"/>
      <c r="Q227" s="14">
        <f>IF(A227="","",SUMIFS('Register'!$K$6:$K$505,'Register'!$P$6:$P$505,"Approved",'Register'!$E$6:$E$505,"&lt;="&amp;E227))</f>
        <v/>
      </c>
      <c r="R227" s="17">
        <f>IF(OR(A227="",CONTRACT_SUM=""),"",Q227/CONTRACT_SUM)</f>
        <v/>
      </c>
      <c r="S227" s="18">
        <f>IF(H227="","",H227+TA_VO)</f>
        <v/>
      </c>
      <c r="T227" s="14">
        <f>IF(H227="","",IF(N227="",DATADATE,N227)-H227)</f>
        <v/>
      </c>
      <c r="U227" s="14">
        <f>IF(OR(S227="",N227&lt;&gt;""),"",IF(DATADATE&gt;S227,"OVERDUE",""))</f>
        <v/>
      </c>
      <c r="V227" s="15" t="n"/>
      <c r="W227" s="15" t="n"/>
    </row>
    <row r="228">
      <c r="A228" s="14">
        <f>IF(D228="","",PROJ&amp;"-"&amp;B228&amp;"-"&amp;C228&amp;"-"&amp;TEXT(D228,"0000"))</f>
        <v/>
      </c>
      <c r="B228" s="15" t="n"/>
      <c r="C228" s="15" t="n"/>
      <c r="D228" s="15" t="n"/>
      <c r="E228" s="16" t="n"/>
      <c r="F228" s="15" t="n"/>
      <c r="G228" s="15" t="n"/>
      <c r="H228" s="16" t="n"/>
      <c r="I228" s="15" t="n"/>
      <c r="J228" s="15" t="n"/>
      <c r="K228" s="15" t="n"/>
      <c r="L228" s="15" t="n"/>
      <c r="M228" s="15" t="n"/>
      <c r="N228" s="16" t="n"/>
      <c r="O228" s="16" t="n"/>
      <c r="P228" s="15" t="n"/>
      <c r="Q228" s="14">
        <f>IF(A228="","",SUMIFS('Register'!$K$6:$K$505,'Register'!$P$6:$P$505,"Approved",'Register'!$E$6:$E$505,"&lt;="&amp;E228))</f>
        <v/>
      </c>
      <c r="R228" s="17">
        <f>IF(OR(A228="",CONTRACT_SUM=""),"",Q228/CONTRACT_SUM)</f>
        <v/>
      </c>
      <c r="S228" s="18">
        <f>IF(H228="","",H228+TA_VO)</f>
        <v/>
      </c>
      <c r="T228" s="14">
        <f>IF(H228="","",IF(N228="",DATADATE,N228)-H228)</f>
        <v/>
      </c>
      <c r="U228" s="14">
        <f>IF(OR(S228="",N228&lt;&gt;""),"",IF(DATADATE&gt;S228,"OVERDUE",""))</f>
        <v/>
      </c>
      <c r="V228" s="15" t="n"/>
      <c r="W228" s="15" t="n"/>
    </row>
    <row r="229">
      <c r="A229" s="14">
        <f>IF(D229="","",PROJ&amp;"-"&amp;B229&amp;"-"&amp;C229&amp;"-"&amp;TEXT(D229,"0000"))</f>
        <v/>
      </c>
      <c r="B229" s="15" t="n"/>
      <c r="C229" s="15" t="n"/>
      <c r="D229" s="15" t="n"/>
      <c r="E229" s="16" t="n"/>
      <c r="F229" s="15" t="n"/>
      <c r="G229" s="15" t="n"/>
      <c r="H229" s="16" t="n"/>
      <c r="I229" s="15" t="n"/>
      <c r="J229" s="15" t="n"/>
      <c r="K229" s="15" t="n"/>
      <c r="L229" s="15" t="n"/>
      <c r="M229" s="15" t="n"/>
      <c r="N229" s="16" t="n"/>
      <c r="O229" s="16" t="n"/>
      <c r="P229" s="15" t="n"/>
      <c r="Q229" s="14">
        <f>IF(A229="","",SUMIFS('Register'!$K$6:$K$505,'Register'!$P$6:$P$505,"Approved",'Register'!$E$6:$E$505,"&lt;="&amp;E229))</f>
        <v/>
      </c>
      <c r="R229" s="17">
        <f>IF(OR(A229="",CONTRACT_SUM=""),"",Q229/CONTRACT_SUM)</f>
        <v/>
      </c>
      <c r="S229" s="18">
        <f>IF(H229="","",H229+TA_VO)</f>
        <v/>
      </c>
      <c r="T229" s="14">
        <f>IF(H229="","",IF(N229="",DATADATE,N229)-H229)</f>
        <v/>
      </c>
      <c r="U229" s="14">
        <f>IF(OR(S229="",N229&lt;&gt;""),"",IF(DATADATE&gt;S229,"OVERDUE",""))</f>
        <v/>
      </c>
      <c r="V229" s="15" t="n"/>
      <c r="W229" s="15" t="n"/>
    </row>
    <row r="230">
      <c r="A230" s="14">
        <f>IF(D230="","",PROJ&amp;"-"&amp;B230&amp;"-"&amp;C230&amp;"-"&amp;TEXT(D230,"0000"))</f>
        <v/>
      </c>
      <c r="B230" s="15" t="n"/>
      <c r="C230" s="15" t="n"/>
      <c r="D230" s="15" t="n"/>
      <c r="E230" s="16" t="n"/>
      <c r="F230" s="15" t="n"/>
      <c r="G230" s="15" t="n"/>
      <c r="H230" s="16" t="n"/>
      <c r="I230" s="15" t="n"/>
      <c r="J230" s="15" t="n"/>
      <c r="K230" s="15" t="n"/>
      <c r="L230" s="15" t="n"/>
      <c r="M230" s="15" t="n"/>
      <c r="N230" s="16" t="n"/>
      <c r="O230" s="16" t="n"/>
      <c r="P230" s="15" t="n"/>
      <c r="Q230" s="14">
        <f>IF(A230="","",SUMIFS('Register'!$K$6:$K$505,'Register'!$P$6:$P$505,"Approved",'Register'!$E$6:$E$505,"&lt;="&amp;E230))</f>
        <v/>
      </c>
      <c r="R230" s="17">
        <f>IF(OR(A230="",CONTRACT_SUM=""),"",Q230/CONTRACT_SUM)</f>
        <v/>
      </c>
      <c r="S230" s="18">
        <f>IF(H230="","",H230+TA_VO)</f>
        <v/>
      </c>
      <c r="T230" s="14">
        <f>IF(H230="","",IF(N230="",DATADATE,N230)-H230)</f>
        <v/>
      </c>
      <c r="U230" s="14">
        <f>IF(OR(S230="",N230&lt;&gt;""),"",IF(DATADATE&gt;S230,"OVERDUE",""))</f>
        <v/>
      </c>
      <c r="V230" s="15" t="n"/>
      <c r="W230" s="15" t="n"/>
    </row>
    <row r="231">
      <c r="A231" s="14">
        <f>IF(D231="","",PROJ&amp;"-"&amp;B231&amp;"-"&amp;C231&amp;"-"&amp;TEXT(D231,"0000"))</f>
        <v/>
      </c>
      <c r="B231" s="15" t="n"/>
      <c r="C231" s="15" t="n"/>
      <c r="D231" s="15" t="n"/>
      <c r="E231" s="16" t="n"/>
      <c r="F231" s="15" t="n"/>
      <c r="G231" s="15" t="n"/>
      <c r="H231" s="16" t="n"/>
      <c r="I231" s="15" t="n"/>
      <c r="J231" s="15" t="n"/>
      <c r="K231" s="15" t="n"/>
      <c r="L231" s="15" t="n"/>
      <c r="M231" s="15" t="n"/>
      <c r="N231" s="16" t="n"/>
      <c r="O231" s="16" t="n"/>
      <c r="P231" s="15" t="n"/>
      <c r="Q231" s="14">
        <f>IF(A231="","",SUMIFS('Register'!$K$6:$K$505,'Register'!$P$6:$P$505,"Approved",'Register'!$E$6:$E$505,"&lt;="&amp;E231))</f>
        <v/>
      </c>
      <c r="R231" s="17">
        <f>IF(OR(A231="",CONTRACT_SUM=""),"",Q231/CONTRACT_SUM)</f>
        <v/>
      </c>
      <c r="S231" s="18">
        <f>IF(H231="","",H231+TA_VO)</f>
        <v/>
      </c>
      <c r="T231" s="14">
        <f>IF(H231="","",IF(N231="",DATADATE,N231)-H231)</f>
        <v/>
      </c>
      <c r="U231" s="14">
        <f>IF(OR(S231="",N231&lt;&gt;""),"",IF(DATADATE&gt;S231,"OVERDUE",""))</f>
        <v/>
      </c>
      <c r="V231" s="15" t="n"/>
      <c r="W231" s="15" t="n"/>
    </row>
    <row r="232">
      <c r="A232" s="14">
        <f>IF(D232="","",PROJ&amp;"-"&amp;B232&amp;"-"&amp;C232&amp;"-"&amp;TEXT(D232,"0000"))</f>
        <v/>
      </c>
      <c r="B232" s="15" t="n"/>
      <c r="C232" s="15" t="n"/>
      <c r="D232" s="15" t="n"/>
      <c r="E232" s="16" t="n"/>
      <c r="F232" s="15" t="n"/>
      <c r="G232" s="15" t="n"/>
      <c r="H232" s="16" t="n"/>
      <c r="I232" s="15" t="n"/>
      <c r="J232" s="15" t="n"/>
      <c r="K232" s="15" t="n"/>
      <c r="L232" s="15" t="n"/>
      <c r="M232" s="15" t="n"/>
      <c r="N232" s="16" t="n"/>
      <c r="O232" s="16" t="n"/>
      <c r="P232" s="15" t="n"/>
      <c r="Q232" s="14">
        <f>IF(A232="","",SUMIFS('Register'!$K$6:$K$505,'Register'!$P$6:$P$505,"Approved",'Register'!$E$6:$E$505,"&lt;="&amp;E232))</f>
        <v/>
      </c>
      <c r="R232" s="17">
        <f>IF(OR(A232="",CONTRACT_SUM=""),"",Q232/CONTRACT_SUM)</f>
        <v/>
      </c>
      <c r="S232" s="18">
        <f>IF(H232="","",H232+TA_VO)</f>
        <v/>
      </c>
      <c r="T232" s="14">
        <f>IF(H232="","",IF(N232="",DATADATE,N232)-H232)</f>
        <v/>
      </c>
      <c r="U232" s="14">
        <f>IF(OR(S232="",N232&lt;&gt;""),"",IF(DATADATE&gt;S232,"OVERDUE",""))</f>
        <v/>
      </c>
      <c r="V232" s="15" t="n"/>
      <c r="W232" s="15" t="n"/>
    </row>
    <row r="233">
      <c r="A233" s="14">
        <f>IF(D233="","",PROJ&amp;"-"&amp;B233&amp;"-"&amp;C233&amp;"-"&amp;TEXT(D233,"0000"))</f>
        <v/>
      </c>
      <c r="B233" s="15" t="n"/>
      <c r="C233" s="15" t="n"/>
      <c r="D233" s="15" t="n"/>
      <c r="E233" s="16" t="n"/>
      <c r="F233" s="15" t="n"/>
      <c r="G233" s="15" t="n"/>
      <c r="H233" s="16" t="n"/>
      <c r="I233" s="15" t="n"/>
      <c r="J233" s="15" t="n"/>
      <c r="K233" s="15" t="n"/>
      <c r="L233" s="15" t="n"/>
      <c r="M233" s="15" t="n"/>
      <c r="N233" s="16" t="n"/>
      <c r="O233" s="16" t="n"/>
      <c r="P233" s="15" t="n"/>
      <c r="Q233" s="14">
        <f>IF(A233="","",SUMIFS('Register'!$K$6:$K$505,'Register'!$P$6:$P$505,"Approved",'Register'!$E$6:$E$505,"&lt;="&amp;E233))</f>
        <v/>
      </c>
      <c r="R233" s="17">
        <f>IF(OR(A233="",CONTRACT_SUM=""),"",Q233/CONTRACT_SUM)</f>
        <v/>
      </c>
      <c r="S233" s="18">
        <f>IF(H233="","",H233+TA_VO)</f>
        <v/>
      </c>
      <c r="T233" s="14">
        <f>IF(H233="","",IF(N233="",DATADATE,N233)-H233)</f>
        <v/>
      </c>
      <c r="U233" s="14">
        <f>IF(OR(S233="",N233&lt;&gt;""),"",IF(DATADATE&gt;S233,"OVERDUE",""))</f>
        <v/>
      </c>
      <c r="V233" s="15" t="n"/>
      <c r="W233" s="15" t="n"/>
    </row>
    <row r="234">
      <c r="A234" s="14">
        <f>IF(D234="","",PROJ&amp;"-"&amp;B234&amp;"-"&amp;C234&amp;"-"&amp;TEXT(D234,"0000"))</f>
        <v/>
      </c>
      <c r="B234" s="15" t="n"/>
      <c r="C234" s="15" t="n"/>
      <c r="D234" s="15" t="n"/>
      <c r="E234" s="16" t="n"/>
      <c r="F234" s="15" t="n"/>
      <c r="G234" s="15" t="n"/>
      <c r="H234" s="16" t="n"/>
      <c r="I234" s="15" t="n"/>
      <c r="J234" s="15" t="n"/>
      <c r="K234" s="15" t="n"/>
      <c r="L234" s="15" t="n"/>
      <c r="M234" s="15" t="n"/>
      <c r="N234" s="16" t="n"/>
      <c r="O234" s="16" t="n"/>
      <c r="P234" s="15" t="n"/>
      <c r="Q234" s="14">
        <f>IF(A234="","",SUMIFS('Register'!$K$6:$K$505,'Register'!$P$6:$P$505,"Approved",'Register'!$E$6:$E$505,"&lt;="&amp;E234))</f>
        <v/>
      </c>
      <c r="R234" s="17">
        <f>IF(OR(A234="",CONTRACT_SUM=""),"",Q234/CONTRACT_SUM)</f>
        <v/>
      </c>
      <c r="S234" s="18">
        <f>IF(H234="","",H234+TA_VO)</f>
        <v/>
      </c>
      <c r="T234" s="14">
        <f>IF(H234="","",IF(N234="",DATADATE,N234)-H234)</f>
        <v/>
      </c>
      <c r="U234" s="14">
        <f>IF(OR(S234="",N234&lt;&gt;""),"",IF(DATADATE&gt;S234,"OVERDUE",""))</f>
        <v/>
      </c>
      <c r="V234" s="15" t="n"/>
      <c r="W234" s="15" t="n"/>
    </row>
    <row r="235">
      <c r="A235" s="14">
        <f>IF(D235="","",PROJ&amp;"-"&amp;B235&amp;"-"&amp;C235&amp;"-"&amp;TEXT(D235,"0000"))</f>
        <v/>
      </c>
      <c r="B235" s="15" t="n"/>
      <c r="C235" s="15" t="n"/>
      <c r="D235" s="15" t="n"/>
      <c r="E235" s="16" t="n"/>
      <c r="F235" s="15" t="n"/>
      <c r="G235" s="15" t="n"/>
      <c r="H235" s="16" t="n"/>
      <c r="I235" s="15" t="n"/>
      <c r="J235" s="15" t="n"/>
      <c r="K235" s="15" t="n"/>
      <c r="L235" s="15" t="n"/>
      <c r="M235" s="15" t="n"/>
      <c r="N235" s="16" t="n"/>
      <c r="O235" s="16" t="n"/>
      <c r="P235" s="15" t="n"/>
      <c r="Q235" s="14">
        <f>IF(A235="","",SUMIFS('Register'!$K$6:$K$505,'Register'!$P$6:$P$505,"Approved",'Register'!$E$6:$E$505,"&lt;="&amp;E235))</f>
        <v/>
      </c>
      <c r="R235" s="17">
        <f>IF(OR(A235="",CONTRACT_SUM=""),"",Q235/CONTRACT_SUM)</f>
        <v/>
      </c>
      <c r="S235" s="18">
        <f>IF(H235="","",H235+TA_VO)</f>
        <v/>
      </c>
      <c r="T235" s="14">
        <f>IF(H235="","",IF(N235="",DATADATE,N235)-H235)</f>
        <v/>
      </c>
      <c r="U235" s="14">
        <f>IF(OR(S235="",N235&lt;&gt;""),"",IF(DATADATE&gt;S235,"OVERDUE",""))</f>
        <v/>
      </c>
      <c r="V235" s="15" t="n"/>
      <c r="W235" s="15" t="n"/>
    </row>
    <row r="236">
      <c r="A236" s="14">
        <f>IF(D236="","",PROJ&amp;"-"&amp;B236&amp;"-"&amp;C236&amp;"-"&amp;TEXT(D236,"0000"))</f>
        <v/>
      </c>
      <c r="B236" s="15" t="n"/>
      <c r="C236" s="15" t="n"/>
      <c r="D236" s="15" t="n"/>
      <c r="E236" s="16" t="n"/>
      <c r="F236" s="15" t="n"/>
      <c r="G236" s="15" t="n"/>
      <c r="H236" s="16" t="n"/>
      <c r="I236" s="15" t="n"/>
      <c r="J236" s="15" t="n"/>
      <c r="K236" s="15" t="n"/>
      <c r="L236" s="15" t="n"/>
      <c r="M236" s="15" t="n"/>
      <c r="N236" s="16" t="n"/>
      <c r="O236" s="16" t="n"/>
      <c r="P236" s="15" t="n"/>
      <c r="Q236" s="14">
        <f>IF(A236="","",SUMIFS('Register'!$K$6:$K$505,'Register'!$P$6:$P$505,"Approved",'Register'!$E$6:$E$505,"&lt;="&amp;E236))</f>
        <v/>
      </c>
      <c r="R236" s="17">
        <f>IF(OR(A236="",CONTRACT_SUM=""),"",Q236/CONTRACT_SUM)</f>
        <v/>
      </c>
      <c r="S236" s="18">
        <f>IF(H236="","",H236+TA_VO)</f>
        <v/>
      </c>
      <c r="T236" s="14">
        <f>IF(H236="","",IF(N236="",DATADATE,N236)-H236)</f>
        <v/>
      </c>
      <c r="U236" s="14">
        <f>IF(OR(S236="",N236&lt;&gt;""),"",IF(DATADATE&gt;S236,"OVERDUE",""))</f>
        <v/>
      </c>
      <c r="V236" s="15" t="n"/>
      <c r="W236" s="15" t="n"/>
    </row>
    <row r="237">
      <c r="A237" s="14">
        <f>IF(D237="","",PROJ&amp;"-"&amp;B237&amp;"-"&amp;C237&amp;"-"&amp;TEXT(D237,"0000"))</f>
        <v/>
      </c>
      <c r="B237" s="15" t="n"/>
      <c r="C237" s="15" t="n"/>
      <c r="D237" s="15" t="n"/>
      <c r="E237" s="16" t="n"/>
      <c r="F237" s="15" t="n"/>
      <c r="G237" s="15" t="n"/>
      <c r="H237" s="16" t="n"/>
      <c r="I237" s="15" t="n"/>
      <c r="J237" s="15" t="n"/>
      <c r="K237" s="15" t="n"/>
      <c r="L237" s="15" t="n"/>
      <c r="M237" s="15" t="n"/>
      <c r="N237" s="16" t="n"/>
      <c r="O237" s="16" t="n"/>
      <c r="P237" s="15" t="n"/>
      <c r="Q237" s="14">
        <f>IF(A237="","",SUMIFS('Register'!$K$6:$K$505,'Register'!$P$6:$P$505,"Approved",'Register'!$E$6:$E$505,"&lt;="&amp;E237))</f>
        <v/>
      </c>
      <c r="R237" s="17">
        <f>IF(OR(A237="",CONTRACT_SUM=""),"",Q237/CONTRACT_SUM)</f>
        <v/>
      </c>
      <c r="S237" s="18">
        <f>IF(H237="","",H237+TA_VO)</f>
        <v/>
      </c>
      <c r="T237" s="14">
        <f>IF(H237="","",IF(N237="",DATADATE,N237)-H237)</f>
        <v/>
      </c>
      <c r="U237" s="14">
        <f>IF(OR(S237="",N237&lt;&gt;""),"",IF(DATADATE&gt;S237,"OVERDUE",""))</f>
        <v/>
      </c>
      <c r="V237" s="15" t="n"/>
      <c r="W237" s="15" t="n"/>
    </row>
    <row r="238">
      <c r="A238" s="14">
        <f>IF(D238="","",PROJ&amp;"-"&amp;B238&amp;"-"&amp;C238&amp;"-"&amp;TEXT(D238,"0000"))</f>
        <v/>
      </c>
      <c r="B238" s="15" t="n"/>
      <c r="C238" s="15" t="n"/>
      <c r="D238" s="15" t="n"/>
      <c r="E238" s="16" t="n"/>
      <c r="F238" s="15" t="n"/>
      <c r="G238" s="15" t="n"/>
      <c r="H238" s="16" t="n"/>
      <c r="I238" s="15" t="n"/>
      <c r="J238" s="15" t="n"/>
      <c r="K238" s="15" t="n"/>
      <c r="L238" s="15" t="n"/>
      <c r="M238" s="15" t="n"/>
      <c r="N238" s="16" t="n"/>
      <c r="O238" s="16" t="n"/>
      <c r="P238" s="15" t="n"/>
      <c r="Q238" s="14">
        <f>IF(A238="","",SUMIFS('Register'!$K$6:$K$505,'Register'!$P$6:$P$505,"Approved",'Register'!$E$6:$E$505,"&lt;="&amp;E238))</f>
        <v/>
      </c>
      <c r="R238" s="17">
        <f>IF(OR(A238="",CONTRACT_SUM=""),"",Q238/CONTRACT_SUM)</f>
        <v/>
      </c>
      <c r="S238" s="18">
        <f>IF(H238="","",H238+TA_VO)</f>
        <v/>
      </c>
      <c r="T238" s="14">
        <f>IF(H238="","",IF(N238="",DATADATE,N238)-H238)</f>
        <v/>
      </c>
      <c r="U238" s="14">
        <f>IF(OR(S238="",N238&lt;&gt;""),"",IF(DATADATE&gt;S238,"OVERDUE",""))</f>
        <v/>
      </c>
      <c r="V238" s="15" t="n"/>
      <c r="W238" s="15" t="n"/>
    </row>
    <row r="239">
      <c r="A239" s="14">
        <f>IF(D239="","",PROJ&amp;"-"&amp;B239&amp;"-"&amp;C239&amp;"-"&amp;TEXT(D239,"0000"))</f>
        <v/>
      </c>
      <c r="B239" s="15" t="n"/>
      <c r="C239" s="15" t="n"/>
      <c r="D239" s="15" t="n"/>
      <c r="E239" s="16" t="n"/>
      <c r="F239" s="15" t="n"/>
      <c r="G239" s="15" t="n"/>
      <c r="H239" s="16" t="n"/>
      <c r="I239" s="15" t="n"/>
      <c r="J239" s="15" t="n"/>
      <c r="K239" s="15" t="n"/>
      <c r="L239" s="15" t="n"/>
      <c r="M239" s="15" t="n"/>
      <c r="N239" s="16" t="n"/>
      <c r="O239" s="16" t="n"/>
      <c r="P239" s="15" t="n"/>
      <c r="Q239" s="14">
        <f>IF(A239="","",SUMIFS('Register'!$K$6:$K$505,'Register'!$P$6:$P$505,"Approved",'Register'!$E$6:$E$505,"&lt;="&amp;E239))</f>
        <v/>
      </c>
      <c r="R239" s="17">
        <f>IF(OR(A239="",CONTRACT_SUM=""),"",Q239/CONTRACT_SUM)</f>
        <v/>
      </c>
      <c r="S239" s="18">
        <f>IF(H239="","",H239+TA_VO)</f>
        <v/>
      </c>
      <c r="T239" s="14">
        <f>IF(H239="","",IF(N239="",DATADATE,N239)-H239)</f>
        <v/>
      </c>
      <c r="U239" s="14">
        <f>IF(OR(S239="",N239&lt;&gt;""),"",IF(DATADATE&gt;S239,"OVERDUE",""))</f>
        <v/>
      </c>
      <c r="V239" s="15" t="n"/>
      <c r="W239" s="15" t="n"/>
    </row>
    <row r="240">
      <c r="A240" s="14">
        <f>IF(D240="","",PROJ&amp;"-"&amp;B240&amp;"-"&amp;C240&amp;"-"&amp;TEXT(D240,"0000"))</f>
        <v/>
      </c>
      <c r="B240" s="15" t="n"/>
      <c r="C240" s="15" t="n"/>
      <c r="D240" s="15" t="n"/>
      <c r="E240" s="16" t="n"/>
      <c r="F240" s="15" t="n"/>
      <c r="G240" s="15" t="n"/>
      <c r="H240" s="16" t="n"/>
      <c r="I240" s="15" t="n"/>
      <c r="J240" s="15" t="n"/>
      <c r="K240" s="15" t="n"/>
      <c r="L240" s="15" t="n"/>
      <c r="M240" s="15" t="n"/>
      <c r="N240" s="16" t="n"/>
      <c r="O240" s="16" t="n"/>
      <c r="P240" s="15" t="n"/>
      <c r="Q240" s="14">
        <f>IF(A240="","",SUMIFS('Register'!$K$6:$K$505,'Register'!$P$6:$P$505,"Approved",'Register'!$E$6:$E$505,"&lt;="&amp;E240))</f>
        <v/>
      </c>
      <c r="R240" s="17">
        <f>IF(OR(A240="",CONTRACT_SUM=""),"",Q240/CONTRACT_SUM)</f>
        <v/>
      </c>
      <c r="S240" s="18">
        <f>IF(H240="","",H240+TA_VO)</f>
        <v/>
      </c>
      <c r="T240" s="14">
        <f>IF(H240="","",IF(N240="",DATADATE,N240)-H240)</f>
        <v/>
      </c>
      <c r="U240" s="14">
        <f>IF(OR(S240="",N240&lt;&gt;""),"",IF(DATADATE&gt;S240,"OVERDUE",""))</f>
        <v/>
      </c>
      <c r="V240" s="15" t="n"/>
      <c r="W240" s="15" t="n"/>
    </row>
    <row r="241">
      <c r="A241" s="14">
        <f>IF(D241="","",PROJ&amp;"-"&amp;B241&amp;"-"&amp;C241&amp;"-"&amp;TEXT(D241,"0000"))</f>
        <v/>
      </c>
      <c r="B241" s="15" t="n"/>
      <c r="C241" s="15" t="n"/>
      <c r="D241" s="15" t="n"/>
      <c r="E241" s="16" t="n"/>
      <c r="F241" s="15" t="n"/>
      <c r="G241" s="15" t="n"/>
      <c r="H241" s="16" t="n"/>
      <c r="I241" s="15" t="n"/>
      <c r="J241" s="15" t="n"/>
      <c r="K241" s="15" t="n"/>
      <c r="L241" s="15" t="n"/>
      <c r="M241" s="15" t="n"/>
      <c r="N241" s="16" t="n"/>
      <c r="O241" s="16" t="n"/>
      <c r="P241" s="15" t="n"/>
      <c r="Q241" s="14">
        <f>IF(A241="","",SUMIFS('Register'!$K$6:$K$505,'Register'!$P$6:$P$505,"Approved",'Register'!$E$6:$E$505,"&lt;="&amp;E241))</f>
        <v/>
      </c>
      <c r="R241" s="17">
        <f>IF(OR(A241="",CONTRACT_SUM=""),"",Q241/CONTRACT_SUM)</f>
        <v/>
      </c>
      <c r="S241" s="18">
        <f>IF(H241="","",H241+TA_VO)</f>
        <v/>
      </c>
      <c r="T241" s="14">
        <f>IF(H241="","",IF(N241="",DATADATE,N241)-H241)</f>
        <v/>
      </c>
      <c r="U241" s="14">
        <f>IF(OR(S241="",N241&lt;&gt;""),"",IF(DATADATE&gt;S241,"OVERDUE",""))</f>
        <v/>
      </c>
      <c r="V241" s="15" t="n"/>
      <c r="W241" s="15" t="n"/>
    </row>
    <row r="242">
      <c r="A242" s="14">
        <f>IF(D242="","",PROJ&amp;"-"&amp;B242&amp;"-"&amp;C242&amp;"-"&amp;TEXT(D242,"0000"))</f>
        <v/>
      </c>
      <c r="B242" s="15" t="n"/>
      <c r="C242" s="15" t="n"/>
      <c r="D242" s="15" t="n"/>
      <c r="E242" s="16" t="n"/>
      <c r="F242" s="15" t="n"/>
      <c r="G242" s="15" t="n"/>
      <c r="H242" s="16" t="n"/>
      <c r="I242" s="15" t="n"/>
      <c r="J242" s="15" t="n"/>
      <c r="K242" s="15" t="n"/>
      <c r="L242" s="15" t="n"/>
      <c r="M242" s="15" t="n"/>
      <c r="N242" s="16" t="n"/>
      <c r="O242" s="16" t="n"/>
      <c r="P242" s="15" t="n"/>
      <c r="Q242" s="14">
        <f>IF(A242="","",SUMIFS('Register'!$K$6:$K$505,'Register'!$P$6:$P$505,"Approved",'Register'!$E$6:$E$505,"&lt;="&amp;E242))</f>
        <v/>
      </c>
      <c r="R242" s="17">
        <f>IF(OR(A242="",CONTRACT_SUM=""),"",Q242/CONTRACT_SUM)</f>
        <v/>
      </c>
      <c r="S242" s="18">
        <f>IF(H242="","",H242+TA_VO)</f>
        <v/>
      </c>
      <c r="T242" s="14">
        <f>IF(H242="","",IF(N242="",DATADATE,N242)-H242)</f>
        <v/>
      </c>
      <c r="U242" s="14">
        <f>IF(OR(S242="",N242&lt;&gt;""),"",IF(DATADATE&gt;S242,"OVERDUE",""))</f>
        <v/>
      </c>
      <c r="V242" s="15" t="n"/>
      <c r="W242" s="15" t="n"/>
    </row>
    <row r="243">
      <c r="A243" s="14">
        <f>IF(D243="","",PROJ&amp;"-"&amp;B243&amp;"-"&amp;C243&amp;"-"&amp;TEXT(D243,"0000"))</f>
        <v/>
      </c>
      <c r="B243" s="15" t="n"/>
      <c r="C243" s="15" t="n"/>
      <c r="D243" s="15" t="n"/>
      <c r="E243" s="16" t="n"/>
      <c r="F243" s="15" t="n"/>
      <c r="G243" s="15" t="n"/>
      <c r="H243" s="16" t="n"/>
      <c r="I243" s="15" t="n"/>
      <c r="J243" s="15" t="n"/>
      <c r="K243" s="15" t="n"/>
      <c r="L243" s="15" t="n"/>
      <c r="M243" s="15" t="n"/>
      <c r="N243" s="16" t="n"/>
      <c r="O243" s="16" t="n"/>
      <c r="P243" s="15" t="n"/>
      <c r="Q243" s="14">
        <f>IF(A243="","",SUMIFS('Register'!$K$6:$K$505,'Register'!$P$6:$P$505,"Approved",'Register'!$E$6:$E$505,"&lt;="&amp;E243))</f>
        <v/>
      </c>
      <c r="R243" s="17">
        <f>IF(OR(A243="",CONTRACT_SUM=""),"",Q243/CONTRACT_SUM)</f>
        <v/>
      </c>
      <c r="S243" s="18">
        <f>IF(H243="","",H243+TA_VO)</f>
        <v/>
      </c>
      <c r="T243" s="14">
        <f>IF(H243="","",IF(N243="",DATADATE,N243)-H243)</f>
        <v/>
      </c>
      <c r="U243" s="14">
        <f>IF(OR(S243="",N243&lt;&gt;""),"",IF(DATADATE&gt;S243,"OVERDUE",""))</f>
        <v/>
      </c>
      <c r="V243" s="15" t="n"/>
      <c r="W243" s="15" t="n"/>
    </row>
    <row r="244">
      <c r="A244" s="14">
        <f>IF(D244="","",PROJ&amp;"-"&amp;B244&amp;"-"&amp;C244&amp;"-"&amp;TEXT(D244,"0000"))</f>
        <v/>
      </c>
      <c r="B244" s="15" t="n"/>
      <c r="C244" s="15" t="n"/>
      <c r="D244" s="15" t="n"/>
      <c r="E244" s="16" t="n"/>
      <c r="F244" s="15" t="n"/>
      <c r="G244" s="15" t="n"/>
      <c r="H244" s="16" t="n"/>
      <c r="I244" s="15" t="n"/>
      <c r="J244" s="15" t="n"/>
      <c r="K244" s="15" t="n"/>
      <c r="L244" s="15" t="n"/>
      <c r="M244" s="15" t="n"/>
      <c r="N244" s="16" t="n"/>
      <c r="O244" s="16" t="n"/>
      <c r="P244" s="15" t="n"/>
      <c r="Q244" s="14">
        <f>IF(A244="","",SUMIFS('Register'!$K$6:$K$505,'Register'!$P$6:$P$505,"Approved",'Register'!$E$6:$E$505,"&lt;="&amp;E244))</f>
        <v/>
      </c>
      <c r="R244" s="17">
        <f>IF(OR(A244="",CONTRACT_SUM=""),"",Q244/CONTRACT_SUM)</f>
        <v/>
      </c>
      <c r="S244" s="18">
        <f>IF(H244="","",H244+TA_VO)</f>
        <v/>
      </c>
      <c r="T244" s="14">
        <f>IF(H244="","",IF(N244="",DATADATE,N244)-H244)</f>
        <v/>
      </c>
      <c r="U244" s="14">
        <f>IF(OR(S244="",N244&lt;&gt;""),"",IF(DATADATE&gt;S244,"OVERDUE",""))</f>
        <v/>
      </c>
      <c r="V244" s="15" t="n"/>
      <c r="W244" s="15" t="n"/>
    </row>
    <row r="245">
      <c r="A245" s="14">
        <f>IF(D245="","",PROJ&amp;"-"&amp;B245&amp;"-"&amp;C245&amp;"-"&amp;TEXT(D245,"0000"))</f>
        <v/>
      </c>
      <c r="B245" s="15" t="n"/>
      <c r="C245" s="15" t="n"/>
      <c r="D245" s="15" t="n"/>
      <c r="E245" s="16" t="n"/>
      <c r="F245" s="15" t="n"/>
      <c r="G245" s="15" t="n"/>
      <c r="H245" s="16" t="n"/>
      <c r="I245" s="15" t="n"/>
      <c r="J245" s="15" t="n"/>
      <c r="K245" s="15" t="n"/>
      <c r="L245" s="15" t="n"/>
      <c r="M245" s="15" t="n"/>
      <c r="N245" s="16" t="n"/>
      <c r="O245" s="16" t="n"/>
      <c r="P245" s="15" t="n"/>
      <c r="Q245" s="14">
        <f>IF(A245="","",SUMIFS('Register'!$K$6:$K$505,'Register'!$P$6:$P$505,"Approved",'Register'!$E$6:$E$505,"&lt;="&amp;E245))</f>
        <v/>
      </c>
      <c r="R245" s="17">
        <f>IF(OR(A245="",CONTRACT_SUM=""),"",Q245/CONTRACT_SUM)</f>
        <v/>
      </c>
      <c r="S245" s="18">
        <f>IF(H245="","",H245+TA_VO)</f>
        <v/>
      </c>
      <c r="T245" s="14">
        <f>IF(H245="","",IF(N245="",DATADATE,N245)-H245)</f>
        <v/>
      </c>
      <c r="U245" s="14">
        <f>IF(OR(S245="",N245&lt;&gt;""),"",IF(DATADATE&gt;S245,"OVERDUE",""))</f>
        <v/>
      </c>
      <c r="V245" s="15" t="n"/>
      <c r="W245" s="15" t="n"/>
    </row>
    <row r="246">
      <c r="A246" s="14">
        <f>IF(D246="","",PROJ&amp;"-"&amp;B246&amp;"-"&amp;C246&amp;"-"&amp;TEXT(D246,"0000"))</f>
        <v/>
      </c>
      <c r="B246" s="15" t="n"/>
      <c r="C246" s="15" t="n"/>
      <c r="D246" s="15" t="n"/>
      <c r="E246" s="16" t="n"/>
      <c r="F246" s="15" t="n"/>
      <c r="G246" s="15" t="n"/>
      <c r="H246" s="16" t="n"/>
      <c r="I246" s="15" t="n"/>
      <c r="J246" s="15" t="n"/>
      <c r="K246" s="15" t="n"/>
      <c r="L246" s="15" t="n"/>
      <c r="M246" s="15" t="n"/>
      <c r="N246" s="16" t="n"/>
      <c r="O246" s="16" t="n"/>
      <c r="P246" s="15" t="n"/>
      <c r="Q246" s="14">
        <f>IF(A246="","",SUMIFS('Register'!$K$6:$K$505,'Register'!$P$6:$P$505,"Approved",'Register'!$E$6:$E$505,"&lt;="&amp;E246))</f>
        <v/>
      </c>
      <c r="R246" s="17">
        <f>IF(OR(A246="",CONTRACT_SUM=""),"",Q246/CONTRACT_SUM)</f>
        <v/>
      </c>
      <c r="S246" s="18">
        <f>IF(H246="","",H246+TA_VO)</f>
        <v/>
      </c>
      <c r="T246" s="14">
        <f>IF(H246="","",IF(N246="",DATADATE,N246)-H246)</f>
        <v/>
      </c>
      <c r="U246" s="14">
        <f>IF(OR(S246="",N246&lt;&gt;""),"",IF(DATADATE&gt;S246,"OVERDUE",""))</f>
        <v/>
      </c>
      <c r="V246" s="15" t="n"/>
      <c r="W246" s="15" t="n"/>
    </row>
    <row r="247">
      <c r="A247" s="14">
        <f>IF(D247="","",PROJ&amp;"-"&amp;B247&amp;"-"&amp;C247&amp;"-"&amp;TEXT(D247,"0000"))</f>
        <v/>
      </c>
      <c r="B247" s="15" t="n"/>
      <c r="C247" s="15" t="n"/>
      <c r="D247" s="15" t="n"/>
      <c r="E247" s="16" t="n"/>
      <c r="F247" s="15" t="n"/>
      <c r="G247" s="15" t="n"/>
      <c r="H247" s="16" t="n"/>
      <c r="I247" s="15" t="n"/>
      <c r="J247" s="15" t="n"/>
      <c r="K247" s="15" t="n"/>
      <c r="L247" s="15" t="n"/>
      <c r="M247" s="15" t="n"/>
      <c r="N247" s="16" t="n"/>
      <c r="O247" s="16" t="n"/>
      <c r="P247" s="15" t="n"/>
      <c r="Q247" s="14">
        <f>IF(A247="","",SUMIFS('Register'!$K$6:$K$505,'Register'!$P$6:$P$505,"Approved",'Register'!$E$6:$E$505,"&lt;="&amp;E247))</f>
        <v/>
      </c>
      <c r="R247" s="17">
        <f>IF(OR(A247="",CONTRACT_SUM=""),"",Q247/CONTRACT_SUM)</f>
        <v/>
      </c>
      <c r="S247" s="18">
        <f>IF(H247="","",H247+TA_VO)</f>
        <v/>
      </c>
      <c r="T247" s="14">
        <f>IF(H247="","",IF(N247="",DATADATE,N247)-H247)</f>
        <v/>
      </c>
      <c r="U247" s="14">
        <f>IF(OR(S247="",N247&lt;&gt;""),"",IF(DATADATE&gt;S247,"OVERDUE",""))</f>
        <v/>
      </c>
      <c r="V247" s="15" t="n"/>
      <c r="W247" s="15" t="n"/>
    </row>
    <row r="248">
      <c r="A248" s="14">
        <f>IF(D248="","",PROJ&amp;"-"&amp;B248&amp;"-"&amp;C248&amp;"-"&amp;TEXT(D248,"0000"))</f>
        <v/>
      </c>
      <c r="B248" s="15" t="n"/>
      <c r="C248" s="15" t="n"/>
      <c r="D248" s="15" t="n"/>
      <c r="E248" s="16" t="n"/>
      <c r="F248" s="15" t="n"/>
      <c r="G248" s="15" t="n"/>
      <c r="H248" s="16" t="n"/>
      <c r="I248" s="15" t="n"/>
      <c r="J248" s="15" t="n"/>
      <c r="K248" s="15" t="n"/>
      <c r="L248" s="15" t="n"/>
      <c r="M248" s="15" t="n"/>
      <c r="N248" s="16" t="n"/>
      <c r="O248" s="16" t="n"/>
      <c r="P248" s="15" t="n"/>
      <c r="Q248" s="14">
        <f>IF(A248="","",SUMIFS('Register'!$K$6:$K$505,'Register'!$P$6:$P$505,"Approved",'Register'!$E$6:$E$505,"&lt;="&amp;E248))</f>
        <v/>
      </c>
      <c r="R248" s="17">
        <f>IF(OR(A248="",CONTRACT_SUM=""),"",Q248/CONTRACT_SUM)</f>
        <v/>
      </c>
      <c r="S248" s="18">
        <f>IF(H248="","",H248+TA_VO)</f>
        <v/>
      </c>
      <c r="T248" s="14">
        <f>IF(H248="","",IF(N248="",DATADATE,N248)-H248)</f>
        <v/>
      </c>
      <c r="U248" s="14">
        <f>IF(OR(S248="",N248&lt;&gt;""),"",IF(DATADATE&gt;S248,"OVERDUE",""))</f>
        <v/>
      </c>
      <c r="V248" s="15" t="n"/>
      <c r="W248" s="15" t="n"/>
    </row>
    <row r="249">
      <c r="A249" s="14">
        <f>IF(D249="","",PROJ&amp;"-"&amp;B249&amp;"-"&amp;C249&amp;"-"&amp;TEXT(D249,"0000"))</f>
        <v/>
      </c>
      <c r="B249" s="15" t="n"/>
      <c r="C249" s="15" t="n"/>
      <c r="D249" s="15" t="n"/>
      <c r="E249" s="16" t="n"/>
      <c r="F249" s="15" t="n"/>
      <c r="G249" s="15" t="n"/>
      <c r="H249" s="16" t="n"/>
      <c r="I249" s="15" t="n"/>
      <c r="J249" s="15" t="n"/>
      <c r="K249" s="15" t="n"/>
      <c r="L249" s="15" t="n"/>
      <c r="M249" s="15" t="n"/>
      <c r="N249" s="16" t="n"/>
      <c r="O249" s="16" t="n"/>
      <c r="P249" s="15" t="n"/>
      <c r="Q249" s="14">
        <f>IF(A249="","",SUMIFS('Register'!$K$6:$K$505,'Register'!$P$6:$P$505,"Approved",'Register'!$E$6:$E$505,"&lt;="&amp;E249))</f>
        <v/>
      </c>
      <c r="R249" s="17">
        <f>IF(OR(A249="",CONTRACT_SUM=""),"",Q249/CONTRACT_SUM)</f>
        <v/>
      </c>
      <c r="S249" s="18">
        <f>IF(H249="","",H249+TA_VO)</f>
        <v/>
      </c>
      <c r="T249" s="14">
        <f>IF(H249="","",IF(N249="",DATADATE,N249)-H249)</f>
        <v/>
      </c>
      <c r="U249" s="14">
        <f>IF(OR(S249="",N249&lt;&gt;""),"",IF(DATADATE&gt;S249,"OVERDUE",""))</f>
        <v/>
      </c>
      <c r="V249" s="15" t="n"/>
      <c r="W249" s="15" t="n"/>
    </row>
    <row r="250">
      <c r="A250" s="14">
        <f>IF(D250="","",PROJ&amp;"-"&amp;B250&amp;"-"&amp;C250&amp;"-"&amp;TEXT(D250,"0000"))</f>
        <v/>
      </c>
      <c r="B250" s="15" t="n"/>
      <c r="C250" s="15" t="n"/>
      <c r="D250" s="15" t="n"/>
      <c r="E250" s="16" t="n"/>
      <c r="F250" s="15" t="n"/>
      <c r="G250" s="15" t="n"/>
      <c r="H250" s="16" t="n"/>
      <c r="I250" s="15" t="n"/>
      <c r="J250" s="15" t="n"/>
      <c r="K250" s="15" t="n"/>
      <c r="L250" s="15" t="n"/>
      <c r="M250" s="15" t="n"/>
      <c r="N250" s="16" t="n"/>
      <c r="O250" s="16" t="n"/>
      <c r="P250" s="15" t="n"/>
      <c r="Q250" s="14">
        <f>IF(A250="","",SUMIFS('Register'!$K$6:$K$505,'Register'!$P$6:$P$505,"Approved",'Register'!$E$6:$E$505,"&lt;="&amp;E250))</f>
        <v/>
      </c>
      <c r="R250" s="17">
        <f>IF(OR(A250="",CONTRACT_SUM=""),"",Q250/CONTRACT_SUM)</f>
        <v/>
      </c>
      <c r="S250" s="18">
        <f>IF(H250="","",H250+TA_VO)</f>
        <v/>
      </c>
      <c r="T250" s="14">
        <f>IF(H250="","",IF(N250="",DATADATE,N250)-H250)</f>
        <v/>
      </c>
      <c r="U250" s="14">
        <f>IF(OR(S250="",N250&lt;&gt;""),"",IF(DATADATE&gt;S250,"OVERDUE",""))</f>
        <v/>
      </c>
      <c r="V250" s="15" t="n"/>
      <c r="W250" s="15" t="n"/>
    </row>
    <row r="251">
      <c r="A251" s="14">
        <f>IF(D251="","",PROJ&amp;"-"&amp;B251&amp;"-"&amp;C251&amp;"-"&amp;TEXT(D251,"0000"))</f>
        <v/>
      </c>
      <c r="B251" s="15" t="n"/>
      <c r="C251" s="15" t="n"/>
      <c r="D251" s="15" t="n"/>
      <c r="E251" s="16" t="n"/>
      <c r="F251" s="15" t="n"/>
      <c r="G251" s="15" t="n"/>
      <c r="H251" s="16" t="n"/>
      <c r="I251" s="15" t="n"/>
      <c r="J251" s="15" t="n"/>
      <c r="K251" s="15" t="n"/>
      <c r="L251" s="15" t="n"/>
      <c r="M251" s="15" t="n"/>
      <c r="N251" s="16" t="n"/>
      <c r="O251" s="16" t="n"/>
      <c r="P251" s="15" t="n"/>
      <c r="Q251" s="14">
        <f>IF(A251="","",SUMIFS('Register'!$K$6:$K$505,'Register'!$P$6:$P$505,"Approved",'Register'!$E$6:$E$505,"&lt;="&amp;E251))</f>
        <v/>
      </c>
      <c r="R251" s="17">
        <f>IF(OR(A251="",CONTRACT_SUM=""),"",Q251/CONTRACT_SUM)</f>
        <v/>
      </c>
      <c r="S251" s="18">
        <f>IF(H251="","",H251+TA_VO)</f>
        <v/>
      </c>
      <c r="T251" s="14">
        <f>IF(H251="","",IF(N251="",DATADATE,N251)-H251)</f>
        <v/>
      </c>
      <c r="U251" s="14">
        <f>IF(OR(S251="",N251&lt;&gt;""),"",IF(DATADATE&gt;S251,"OVERDUE",""))</f>
        <v/>
      </c>
      <c r="V251" s="15" t="n"/>
      <c r="W251" s="15" t="n"/>
    </row>
    <row r="252">
      <c r="A252" s="14">
        <f>IF(D252="","",PROJ&amp;"-"&amp;B252&amp;"-"&amp;C252&amp;"-"&amp;TEXT(D252,"0000"))</f>
        <v/>
      </c>
      <c r="B252" s="15" t="n"/>
      <c r="C252" s="15" t="n"/>
      <c r="D252" s="15" t="n"/>
      <c r="E252" s="16" t="n"/>
      <c r="F252" s="15" t="n"/>
      <c r="G252" s="15" t="n"/>
      <c r="H252" s="16" t="n"/>
      <c r="I252" s="15" t="n"/>
      <c r="J252" s="15" t="n"/>
      <c r="K252" s="15" t="n"/>
      <c r="L252" s="15" t="n"/>
      <c r="M252" s="15" t="n"/>
      <c r="N252" s="16" t="n"/>
      <c r="O252" s="16" t="n"/>
      <c r="P252" s="15" t="n"/>
      <c r="Q252" s="14">
        <f>IF(A252="","",SUMIFS('Register'!$K$6:$K$505,'Register'!$P$6:$P$505,"Approved",'Register'!$E$6:$E$505,"&lt;="&amp;E252))</f>
        <v/>
      </c>
      <c r="R252" s="17">
        <f>IF(OR(A252="",CONTRACT_SUM=""),"",Q252/CONTRACT_SUM)</f>
        <v/>
      </c>
      <c r="S252" s="18">
        <f>IF(H252="","",H252+TA_VO)</f>
        <v/>
      </c>
      <c r="T252" s="14">
        <f>IF(H252="","",IF(N252="",DATADATE,N252)-H252)</f>
        <v/>
      </c>
      <c r="U252" s="14">
        <f>IF(OR(S252="",N252&lt;&gt;""),"",IF(DATADATE&gt;S252,"OVERDUE",""))</f>
        <v/>
      </c>
      <c r="V252" s="15" t="n"/>
      <c r="W252" s="15" t="n"/>
    </row>
    <row r="253">
      <c r="A253" s="14">
        <f>IF(D253="","",PROJ&amp;"-"&amp;B253&amp;"-"&amp;C253&amp;"-"&amp;TEXT(D253,"0000"))</f>
        <v/>
      </c>
      <c r="B253" s="15" t="n"/>
      <c r="C253" s="15" t="n"/>
      <c r="D253" s="15" t="n"/>
      <c r="E253" s="16" t="n"/>
      <c r="F253" s="15" t="n"/>
      <c r="G253" s="15" t="n"/>
      <c r="H253" s="16" t="n"/>
      <c r="I253" s="15" t="n"/>
      <c r="J253" s="15" t="n"/>
      <c r="K253" s="15" t="n"/>
      <c r="L253" s="15" t="n"/>
      <c r="M253" s="15" t="n"/>
      <c r="N253" s="16" t="n"/>
      <c r="O253" s="16" t="n"/>
      <c r="P253" s="15" t="n"/>
      <c r="Q253" s="14">
        <f>IF(A253="","",SUMIFS('Register'!$K$6:$K$505,'Register'!$P$6:$P$505,"Approved",'Register'!$E$6:$E$505,"&lt;="&amp;E253))</f>
        <v/>
      </c>
      <c r="R253" s="17">
        <f>IF(OR(A253="",CONTRACT_SUM=""),"",Q253/CONTRACT_SUM)</f>
        <v/>
      </c>
      <c r="S253" s="18">
        <f>IF(H253="","",H253+TA_VO)</f>
        <v/>
      </c>
      <c r="T253" s="14">
        <f>IF(H253="","",IF(N253="",DATADATE,N253)-H253)</f>
        <v/>
      </c>
      <c r="U253" s="14">
        <f>IF(OR(S253="",N253&lt;&gt;""),"",IF(DATADATE&gt;S253,"OVERDUE",""))</f>
        <v/>
      </c>
      <c r="V253" s="15" t="n"/>
      <c r="W253" s="15" t="n"/>
    </row>
    <row r="254">
      <c r="A254" s="14">
        <f>IF(D254="","",PROJ&amp;"-"&amp;B254&amp;"-"&amp;C254&amp;"-"&amp;TEXT(D254,"0000"))</f>
        <v/>
      </c>
      <c r="B254" s="15" t="n"/>
      <c r="C254" s="15" t="n"/>
      <c r="D254" s="15" t="n"/>
      <c r="E254" s="16" t="n"/>
      <c r="F254" s="15" t="n"/>
      <c r="G254" s="15" t="n"/>
      <c r="H254" s="16" t="n"/>
      <c r="I254" s="15" t="n"/>
      <c r="J254" s="15" t="n"/>
      <c r="K254" s="15" t="n"/>
      <c r="L254" s="15" t="n"/>
      <c r="M254" s="15" t="n"/>
      <c r="N254" s="16" t="n"/>
      <c r="O254" s="16" t="n"/>
      <c r="P254" s="15" t="n"/>
      <c r="Q254" s="14">
        <f>IF(A254="","",SUMIFS('Register'!$K$6:$K$505,'Register'!$P$6:$P$505,"Approved",'Register'!$E$6:$E$505,"&lt;="&amp;E254))</f>
        <v/>
      </c>
      <c r="R254" s="17">
        <f>IF(OR(A254="",CONTRACT_SUM=""),"",Q254/CONTRACT_SUM)</f>
        <v/>
      </c>
      <c r="S254" s="18">
        <f>IF(H254="","",H254+TA_VO)</f>
        <v/>
      </c>
      <c r="T254" s="14">
        <f>IF(H254="","",IF(N254="",DATADATE,N254)-H254)</f>
        <v/>
      </c>
      <c r="U254" s="14">
        <f>IF(OR(S254="",N254&lt;&gt;""),"",IF(DATADATE&gt;S254,"OVERDUE",""))</f>
        <v/>
      </c>
      <c r="V254" s="15" t="n"/>
      <c r="W254" s="15" t="n"/>
    </row>
    <row r="255">
      <c r="A255" s="14">
        <f>IF(D255="","",PROJ&amp;"-"&amp;B255&amp;"-"&amp;C255&amp;"-"&amp;TEXT(D255,"0000"))</f>
        <v/>
      </c>
      <c r="B255" s="15" t="n"/>
      <c r="C255" s="15" t="n"/>
      <c r="D255" s="15" t="n"/>
      <c r="E255" s="16" t="n"/>
      <c r="F255" s="15" t="n"/>
      <c r="G255" s="15" t="n"/>
      <c r="H255" s="16" t="n"/>
      <c r="I255" s="15" t="n"/>
      <c r="J255" s="15" t="n"/>
      <c r="K255" s="15" t="n"/>
      <c r="L255" s="15" t="n"/>
      <c r="M255" s="15" t="n"/>
      <c r="N255" s="16" t="n"/>
      <c r="O255" s="16" t="n"/>
      <c r="P255" s="15" t="n"/>
      <c r="Q255" s="14">
        <f>IF(A255="","",SUMIFS('Register'!$K$6:$K$505,'Register'!$P$6:$P$505,"Approved",'Register'!$E$6:$E$505,"&lt;="&amp;E255))</f>
        <v/>
      </c>
      <c r="R255" s="17">
        <f>IF(OR(A255="",CONTRACT_SUM=""),"",Q255/CONTRACT_SUM)</f>
        <v/>
      </c>
      <c r="S255" s="18">
        <f>IF(H255="","",H255+TA_VO)</f>
        <v/>
      </c>
      <c r="T255" s="14">
        <f>IF(H255="","",IF(N255="",DATADATE,N255)-H255)</f>
        <v/>
      </c>
      <c r="U255" s="14">
        <f>IF(OR(S255="",N255&lt;&gt;""),"",IF(DATADATE&gt;S255,"OVERDUE",""))</f>
        <v/>
      </c>
      <c r="V255" s="15" t="n"/>
      <c r="W255" s="15" t="n"/>
    </row>
    <row r="256">
      <c r="A256" s="14">
        <f>IF(D256="","",PROJ&amp;"-"&amp;B256&amp;"-"&amp;C256&amp;"-"&amp;TEXT(D256,"0000"))</f>
        <v/>
      </c>
      <c r="B256" s="15" t="n"/>
      <c r="C256" s="15" t="n"/>
      <c r="D256" s="15" t="n"/>
      <c r="E256" s="16" t="n"/>
      <c r="F256" s="15" t="n"/>
      <c r="G256" s="15" t="n"/>
      <c r="H256" s="16" t="n"/>
      <c r="I256" s="15" t="n"/>
      <c r="J256" s="15" t="n"/>
      <c r="K256" s="15" t="n"/>
      <c r="L256" s="15" t="n"/>
      <c r="M256" s="15" t="n"/>
      <c r="N256" s="16" t="n"/>
      <c r="O256" s="16" t="n"/>
      <c r="P256" s="15" t="n"/>
      <c r="Q256" s="14">
        <f>IF(A256="","",SUMIFS('Register'!$K$6:$K$505,'Register'!$P$6:$P$505,"Approved",'Register'!$E$6:$E$505,"&lt;="&amp;E256))</f>
        <v/>
      </c>
      <c r="R256" s="17">
        <f>IF(OR(A256="",CONTRACT_SUM=""),"",Q256/CONTRACT_SUM)</f>
        <v/>
      </c>
      <c r="S256" s="18">
        <f>IF(H256="","",H256+TA_VO)</f>
        <v/>
      </c>
      <c r="T256" s="14">
        <f>IF(H256="","",IF(N256="",DATADATE,N256)-H256)</f>
        <v/>
      </c>
      <c r="U256" s="14">
        <f>IF(OR(S256="",N256&lt;&gt;""),"",IF(DATADATE&gt;S256,"OVERDUE",""))</f>
        <v/>
      </c>
      <c r="V256" s="15" t="n"/>
      <c r="W256" s="15" t="n"/>
    </row>
    <row r="257">
      <c r="A257" s="14">
        <f>IF(D257="","",PROJ&amp;"-"&amp;B257&amp;"-"&amp;C257&amp;"-"&amp;TEXT(D257,"0000"))</f>
        <v/>
      </c>
      <c r="B257" s="15" t="n"/>
      <c r="C257" s="15" t="n"/>
      <c r="D257" s="15" t="n"/>
      <c r="E257" s="16" t="n"/>
      <c r="F257" s="15" t="n"/>
      <c r="G257" s="15" t="n"/>
      <c r="H257" s="16" t="n"/>
      <c r="I257" s="15" t="n"/>
      <c r="J257" s="15" t="n"/>
      <c r="K257" s="15" t="n"/>
      <c r="L257" s="15" t="n"/>
      <c r="M257" s="15" t="n"/>
      <c r="N257" s="16" t="n"/>
      <c r="O257" s="16" t="n"/>
      <c r="P257" s="15" t="n"/>
      <c r="Q257" s="14">
        <f>IF(A257="","",SUMIFS('Register'!$K$6:$K$505,'Register'!$P$6:$P$505,"Approved",'Register'!$E$6:$E$505,"&lt;="&amp;E257))</f>
        <v/>
      </c>
      <c r="R257" s="17">
        <f>IF(OR(A257="",CONTRACT_SUM=""),"",Q257/CONTRACT_SUM)</f>
        <v/>
      </c>
      <c r="S257" s="18">
        <f>IF(H257="","",H257+TA_VO)</f>
        <v/>
      </c>
      <c r="T257" s="14">
        <f>IF(H257="","",IF(N257="",DATADATE,N257)-H257)</f>
        <v/>
      </c>
      <c r="U257" s="14">
        <f>IF(OR(S257="",N257&lt;&gt;""),"",IF(DATADATE&gt;S257,"OVERDUE",""))</f>
        <v/>
      </c>
      <c r="V257" s="15" t="n"/>
      <c r="W257" s="15" t="n"/>
    </row>
    <row r="258">
      <c r="A258" s="14">
        <f>IF(D258="","",PROJ&amp;"-"&amp;B258&amp;"-"&amp;C258&amp;"-"&amp;TEXT(D258,"0000"))</f>
        <v/>
      </c>
      <c r="B258" s="15" t="n"/>
      <c r="C258" s="15" t="n"/>
      <c r="D258" s="15" t="n"/>
      <c r="E258" s="16" t="n"/>
      <c r="F258" s="15" t="n"/>
      <c r="G258" s="15" t="n"/>
      <c r="H258" s="16" t="n"/>
      <c r="I258" s="15" t="n"/>
      <c r="J258" s="15" t="n"/>
      <c r="K258" s="15" t="n"/>
      <c r="L258" s="15" t="n"/>
      <c r="M258" s="15" t="n"/>
      <c r="N258" s="16" t="n"/>
      <c r="O258" s="16" t="n"/>
      <c r="P258" s="15" t="n"/>
      <c r="Q258" s="14">
        <f>IF(A258="","",SUMIFS('Register'!$K$6:$K$505,'Register'!$P$6:$P$505,"Approved",'Register'!$E$6:$E$505,"&lt;="&amp;E258))</f>
        <v/>
      </c>
      <c r="R258" s="17">
        <f>IF(OR(A258="",CONTRACT_SUM=""),"",Q258/CONTRACT_SUM)</f>
        <v/>
      </c>
      <c r="S258" s="18">
        <f>IF(H258="","",H258+TA_VO)</f>
        <v/>
      </c>
      <c r="T258" s="14">
        <f>IF(H258="","",IF(N258="",DATADATE,N258)-H258)</f>
        <v/>
      </c>
      <c r="U258" s="14">
        <f>IF(OR(S258="",N258&lt;&gt;""),"",IF(DATADATE&gt;S258,"OVERDUE",""))</f>
        <v/>
      </c>
      <c r="V258" s="15" t="n"/>
      <c r="W258" s="15" t="n"/>
    </row>
    <row r="259">
      <c r="A259" s="14">
        <f>IF(D259="","",PROJ&amp;"-"&amp;B259&amp;"-"&amp;C259&amp;"-"&amp;TEXT(D259,"0000"))</f>
        <v/>
      </c>
      <c r="B259" s="15" t="n"/>
      <c r="C259" s="15" t="n"/>
      <c r="D259" s="15" t="n"/>
      <c r="E259" s="16" t="n"/>
      <c r="F259" s="15" t="n"/>
      <c r="G259" s="15" t="n"/>
      <c r="H259" s="16" t="n"/>
      <c r="I259" s="15" t="n"/>
      <c r="J259" s="15" t="n"/>
      <c r="K259" s="15" t="n"/>
      <c r="L259" s="15" t="n"/>
      <c r="M259" s="15" t="n"/>
      <c r="N259" s="16" t="n"/>
      <c r="O259" s="16" t="n"/>
      <c r="P259" s="15" t="n"/>
      <c r="Q259" s="14">
        <f>IF(A259="","",SUMIFS('Register'!$K$6:$K$505,'Register'!$P$6:$P$505,"Approved",'Register'!$E$6:$E$505,"&lt;="&amp;E259))</f>
        <v/>
      </c>
      <c r="R259" s="17">
        <f>IF(OR(A259="",CONTRACT_SUM=""),"",Q259/CONTRACT_SUM)</f>
        <v/>
      </c>
      <c r="S259" s="18">
        <f>IF(H259="","",H259+TA_VO)</f>
        <v/>
      </c>
      <c r="T259" s="14">
        <f>IF(H259="","",IF(N259="",DATADATE,N259)-H259)</f>
        <v/>
      </c>
      <c r="U259" s="14">
        <f>IF(OR(S259="",N259&lt;&gt;""),"",IF(DATADATE&gt;S259,"OVERDUE",""))</f>
        <v/>
      </c>
      <c r="V259" s="15" t="n"/>
      <c r="W259" s="15" t="n"/>
    </row>
    <row r="260">
      <c r="A260" s="14">
        <f>IF(D260="","",PROJ&amp;"-"&amp;B260&amp;"-"&amp;C260&amp;"-"&amp;TEXT(D260,"0000"))</f>
        <v/>
      </c>
      <c r="B260" s="15" t="n"/>
      <c r="C260" s="15" t="n"/>
      <c r="D260" s="15" t="n"/>
      <c r="E260" s="16" t="n"/>
      <c r="F260" s="15" t="n"/>
      <c r="G260" s="15" t="n"/>
      <c r="H260" s="16" t="n"/>
      <c r="I260" s="15" t="n"/>
      <c r="J260" s="15" t="n"/>
      <c r="K260" s="15" t="n"/>
      <c r="L260" s="15" t="n"/>
      <c r="M260" s="15" t="n"/>
      <c r="N260" s="16" t="n"/>
      <c r="O260" s="16" t="n"/>
      <c r="P260" s="15" t="n"/>
      <c r="Q260" s="14">
        <f>IF(A260="","",SUMIFS('Register'!$K$6:$K$505,'Register'!$P$6:$P$505,"Approved",'Register'!$E$6:$E$505,"&lt;="&amp;E260))</f>
        <v/>
      </c>
      <c r="R260" s="17">
        <f>IF(OR(A260="",CONTRACT_SUM=""),"",Q260/CONTRACT_SUM)</f>
        <v/>
      </c>
      <c r="S260" s="18">
        <f>IF(H260="","",H260+TA_VO)</f>
        <v/>
      </c>
      <c r="T260" s="14">
        <f>IF(H260="","",IF(N260="",DATADATE,N260)-H260)</f>
        <v/>
      </c>
      <c r="U260" s="14">
        <f>IF(OR(S260="",N260&lt;&gt;""),"",IF(DATADATE&gt;S260,"OVERDUE",""))</f>
        <v/>
      </c>
      <c r="V260" s="15" t="n"/>
      <c r="W260" s="15" t="n"/>
    </row>
    <row r="261">
      <c r="A261" s="14">
        <f>IF(D261="","",PROJ&amp;"-"&amp;B261&amp;"-"&amp;C261&amp;"-"&amp;TEXT(D261,"0000"))</f>
        <v/>
      </c>
      <c r="B261" s="15" t="n"/>
      <c r="C261" s="15" t="n"/>
      <c r="D261" s="15" t="n"/>
      <c r="E261" s="16" t="n"/>
      <c r="F261" s="15" t="n"/>
      <c r="G261" s="15" t="n"/>
      <c r="H261" s="16" t="n"/>
      <c r="I261" s="15" t="n"/>
      <c r="J261" s="15" t="n"/>
      <c r="K261" s="15" t="n"/>
      <c r="L261" s="15" t="n"/>
      <c r="M261" s="15" t="n"/>
      <c r="N261" s="16" t="n"/>
      <c r="O261" s="16" t="n"/>
      <c r="P261" s="15" t="n"/>
      <c r="Q261" s="14">
        <f>IF(A261="","",SUMIFS('Register'!$K$6:$K$505,'Register'!$P$6:$P$505,"Approved",'Register'!$E$6:$E$505,"&lt;="&amp;E261))</f>
        <v/>
      </c>
      <c r="R261" s="17">
        <f>IF(OR(A261="",CONTRACT_SUM=""),"",Q261/CONTRACT_SUM)</f>
        <v/>
      </c>
      <c r="S261" s="18">
        <f>IF(H261="","",H261+TA_VO)</f>
        <v/>
      </c>
      <c r="T261" s="14">
        <f>IF(H261="","",IF(N261="",DATADATE,N261)-H261)</f>
        <v/>
      </c>
      <c r="U261" s="14">
        <f>IF(OR(S261="",N261&lt;&gt;""),"",IF(DATADATE&gt;S261,"OVERDUE",""))</f>
        <v/>
      </c>
      <c r="V261" s="15" t="n"/>
      <c r="W261" s="15" t="n"/>
    </row>
    <row r="262">
      <c r="A262" s="14">
        <f>IF(D262="","",PROJ&amp;"-"&amp;B262&amp;"-"&amp;C262&amp;"-"&amp;TEXT(D262,"0000"))</f>
        <v/>
      </c>
      <c r="B262" s="15" t="n"/>
      <c r="C262" s="15" t="n"/>
      <c r="D262" s="15" t="n"/>
      <c r="E262" s="16" t="n"/>
      <c r="F262" s="15" t="n"/>
      <c r="G262" s="15" t="n"/>
      <c r="H262" s="16" t="n"/>
      <c r="I262" s="15" t="n"/>
      <c r="J262" s="15" t="n"/>
      <c r="K262" s="15" t="n"/>
      <c r="L262" s="15" t="n"/>
      <c r="M262" s="15" t="n"/>
      <c r="N262" s="16" t="n"/>
      <c r="O262" s="16" t="n"/>
      <c r="P262" s="15" t="n"/>
      <c r="Q262" s="14">
        <f>IF(A262="","",SUMIFS('Register'!$K$6:$K$505,'Register'!$P$6:$P$505,"Approved",'Register'!$E$6:$E$505,"&lt;="&amp;E262))</f>
        <v/>
      </c>
      <c r="R262" s="17">
        <f>IF(OR(A262="",CONTRACT_SUM=""),"",Q262/CONTRACT_SUM)</f>
        <v/>
      </c>
      <c r="S262" s="18">
        <f>IF(H262="","",H262+TA_VO)</f>
        <v/>
      </c>
      <c r="T262" s="14">
        <f>IF(H262="","",IF(N262="",DATADATE,N262)-H262)</f>
        <v/>
      </c>
      <c r="U262" s="14">
        <f>IF(OR(S262="",N262&lt;&gt;""),"",IF(DATADATE&gt;S262,"OVERDUE",""))</f>
        <v/>
      </c>
      <c r="V262" s="15" t="n"/>
      <c r="W262" s="15" t="n"/>
    </row>
    <row r="263">
      <c r="A263" s="14">
        <f>IF(D263="","",PROJ&amp;"-"&amp;B263&amp;"-"&amp;C263&amp;"-"&amp;TEXT(D263,"0000"))</f>
        <v/>
      </c>
      <c r="B263" s="15" t="n"/>
      <c r="C263" s="15" t="n"/>
      <c r="D263" s="15" t="n"/>
      <c r="E263" s="16" t="n"/>
      <c r="F263" s="15" t="n"/>
      <c r="G263" s="15" t="n"/>
      <c r="H263" s="16" t="n"/>
      <c r="I263" s="15" t="n"/>
      <c r="J263" s="15" t="n"/>
      <c r="K263" s="15" t="n"/>
      <c r="L263" s="15" t="n"/>
      <c r="M263" s="15" t="n"/>
      <c r="N263" s="16" t="n"/>
      <c r="O263" s="16" t="n"/>
      <c r="P263" s="15" t="n"/>
      <c r="Q263" s="14">
        <f>IF(A263="","",SUMIFS('Register'!$K$6:$K$505,'Register'!$P$6:$P$505,"Approved",'Register'!$E$6:$E$505,"&lt;="&amp;E263))</f>
        <v/>
      </c>
      <c r="R263" s="17">
        <f>IF(OR(A263="",CONTRACT_SUM=""),"",Q263/CONTRACT_SUM)</f>
        <v/>
      </c>
      <c r="S263" s="18">
        <f>IF(H263="","",H263+TA_VO)</f>
        <v/>
      </c>
      <c r="T263" s="14">
        <f>IF(H263="","",IF(N263="",DATADATE,N263)-H263)</f>
        <v/>
      </c>
      <c r="U263" s="14">
        <f>IF(OR(S263="",N263&lt;&gt;""),"",IF(DATADATE&gt;S263,"OVERDUE",""))</f>
        <v/>
      </c>
      <c r="V263" s="15" t="n"/>
      <c r="W263" s="15" t="n"/>
    </row>
    <row r="264">
      <c r="A264" s="14">
        <f>IF(D264="","",PROJ&amp;"-"&amp;B264&amp;"-"&amp;C264&amp;"-"&amp;TEXT(D264,"0000"))</f>
        <v/>
      </c>
      <c r="B264" s="15" t="n"/>
      <c r="C264" s="15" t="n"/>
      <c r="D264" s="15" t="n"/>
      <c r="E264" s="16" t="n"/>
      <c r="F264" s="15" t="n"/>
      <c r="G264" s="15" t="n"/>
      <c r="H264" s="16" t="n"/>
      <c r="I264" s="15" t="n"/>
      <c r="J264" s="15" t="n"/>
      <c r="K264" s="15" t="n"/>
      <c r="L264" s="15" t="n"/>
      <c r="M264" s="15" t="n"/>
      <c r="N264" s="16" t="n"/>
      <c r="O264" s="16" t="n"/>
      <c r="P264" s="15" t="n"/>
      <c r="Q264" s="14">
        <f>IF(A264="","",SUMIFS('Register'!$K$6:$K$505,'Register'!$P$6:$P$505,"Approved",'Register'!$E$6:$E$505,"&lt;="&amp;E264))</f>
        <v/>
      </c>
      <c r="R264" s="17">
        <f>IF(OR(A264="",CONTRACT_SUM=""),"",Q264/CONTRACT_SUM)</f>
        <v/>
      </c>
      <c r="S264" s="18">
        <f>IF(H264="","",H264+TA_VO)</f>
        <v/>
      </c>
      <c r="T264" s="14">
        <f>IF(H264="","",IF(N264="",DATADATE,N264)-H264)</f>
        <v/>
      </c>
      <c r="U264" s="14">
        <f>IF(OR(S264="",N264&lt;&gt;""),"",IF(DATADATE&gt;S264,"OVERDUE",""))</f>
        <v/>
      </c>
      <c r="V264" s="15" t="n"/>
      <c r="W264" s="15" t="n"/>
    </row>
    <row r="265">
      <c r="A265" s="14">
        <f>IF(D265="","",PROJ&amp;"-"&amp;B265&amp;"-"&amp;C265&amp;"-"&amp;TEXT(D265,"0000"))</f>
        <v/>
      </c>
      <c r="B265" s="15" t="n"/>
      <c r="C265" s="15" t="n"/>
      <c r="D265" s="15" t="n"/>
      <c r="E265" s="16" t="n"/>
      <c r="F265" s="15" t="n"/>
      <c r="G265" s="15" t="n"/>
      <c r="H265" s="16" t="n"/>
      <c r="I265" s="15" t="n"/>
      <c r="J265" s="15" t="n"/>
      <c r="K265" s="15" t="n"/>
      <c r="L265" s="15" t="n"/>
      <c r="M265" s="15" t="n"/>
      <c r="N265" s="16" t="n"/>
      <c r="O265" s="16" t="n"/>
      <c r="P265" s="15" t="n"/>
      <c r="Q265" s="14">
        <f>IF(A265="","",SUMIFS('Register'!$K$6:$K$505,'Register'!$P$6:$P$505,"Approved",'Register'!$E$6:$E$505,"&lt;="&amp;E265))</f>
        <v/>
      </c>
      <c r="R265" s="17">
        <f>IF(OR(A265="",CONTRACT_SUM=""),"",Q265/CONTRACT_SUM)</f>
        <v/>
      </c>
      <c r="S265" s="18">
        <f>IF(H265="","",H265+TA_VO)</f>
        <v/>
      </c>
      <c r="T265" s="14">
        <f>IF(H265="","",IF(N265="",DATADATE,N265)-H265)</f>
        <v/>
      </c>
      <c r="U265" s="14">
        <f>IF(OR(S265="",N265&lt;&gt;""),"",IF(DATADATE&gt;S265,"OVERDUE",""))</f>
        <v/>
      </c>
      <c r="V265" s="15" t="n"/>
      <c r="W265" s="15" t="n"/>
    </row>
    <row r="266">
      <c r="A266" s="14">
        <f>IF(D266="","",PROJ&amp;"-"&amp;B266&amp;"-"&amp;C266&amp;"-"&amp;TEXT(D266,"0000"))</f>
        <v/>
      </c>
      <c r="B266" s="15" t="n"/>
      <c r="C266" s="15" t="n"/>
      <c r="D266" s="15" t="n"/>
      <c r="E266" s="16" t="n"/>
      <c r="F266" s="15" t="n"/>
      <c r="G266" s="15" t="n"/>
      <c r="H266" s="16" t="n"/>
      <c r="I266" s="15" t="n"/>
      <c r="J266" s="15" t="n"/>
      <c r="K266" s="15" t="n"/>
      <c r="L266" s="15" t="n"/>
      <c r="M266" s="15" t="n"/>
      <c r="N266" s="16" t="n"/>
      <c r="O266" s="16" t="n"/>
      <c r="P266" s="15" t="n"/>
      <c r="Q266" s="14">
        <f>IF(A266="","",SUMIFS('Register'!$K$6:$K$505,'Register'!$P$6:$P$505,"Approved",'Register'!$E$6:$E$505,"&lt;="&amp;E266))</f>
        <v/>
      </c>
      <c r="R266" s="17">
        <f>IF(OR(A266="",CONTRACT_SUM=""),"",Q266/CONTRACT_SUM)</f>
        <v/>
      </c>
      <c r="S266" s="18">
        <f>IF(H266="","",H266+TA_VO)</f>
        <v/>
      </c>
      <c r="T266" s="14">
        <f>IF(H266="","",IF(N266="",DATADATE,N266)-H266)</f>
        <v/>
      </c>
      <c r="U266" s="14">
        <f>IF(OR(S266="",N266&lt;&gt;""),"",IF(DATADATE&gt;S266,"OVERDUE",""))</f>
        <v/>
      </c>
      <c r="V266" s="15" t="n"/>
      <c r="W266" s="15" t="n"/>
    </row>
    <row r="267">
      <c r="A267" s="14">
        <f>IF(D267="","",PROJ&amp;"-"&amp;B267&amp;"-"&amp;C267&amp;"-"&amp;TEXT(D267,"0000"))</f>
        <v/>
      </c>
      <c r="B267" s="15" t="n"/>
      <c r="C267" s="15" t="n"/>
      <c r="D267" s="15" t="n"/>
      <c r="E267" s="16" t="n"/>
      <c r="F267" s="15" t="n"/>
      <c r="G267" s="15" t="n"/>
      <c r="H267" s="16" t="n"/>
      <c r="I267" s="15" t="n"/>
      <c r="J267" s="15" t="n"/>
      <c r="K267" s="15" t="n"/>
      <c r="L267" s="15" t="n"/>
      <c r="M267" s="15" t="n"/>
      <c r="N267" s="16" t="n"/>
      <c r="O267" s="16" t="n"/>
      <c r="P267" s="15" t="n"/>
      <c r="Q267" s="14">
        <f>IF(A267="","",SUMIFS('Register'!$K$6:$K$505,'Register'!$P$6:$P$505,"Approved",'Register'!$E$6:$E$505,"&lt;="&amp;E267))</f>
        <v/>
      </c>
      <c r="R267" s="17">
        <f>IF(OR(A267="",CONTRACT_SUM=""),"",Q267/CONTRACT_SUM)</f>
        <v/>
      </c>
      <c r="S267" s="18">
        <f>IF(H267="","",H267+TA_VO)</f>
        <v/>
      </c>
      <c r="T267" s="14">
        <f>IF(H267="","",IF(N267="",DATADATE,N267)-H267)</f>
        <v/>
      </c>
      <c r="U267" s="14">
        <f>IF(OR(S267="",N267&lt;&gt;""),"",IF(DATADATE&gt;S267,"OVERDUE",""))</f>
        <v/>
      </c>
      <c r="V267" s="15" t="n"/>
      <c r="W267" s="15" t="n"/>
    </row>
    <row r="268">
      <c r="A268" s="14">
        <f>IF(D268="","",PROJ&amp;"-"&amp;B268&amp;"-"&amp;C268&amp;"-"&amp;TEXT(D268,"0000"))</f>
        <v/>
      </c>
      <c r="B268" s="15" t="n"/>
      <c r="C268" s="15" t="n"/>
      <c r="D268" s="15" t="n"/>
      <c r="E268" s="16" t="n"/>
      <c r="F268" s="15" t="n"/>
      <c r="G268" s="15" t="n"/>
      <c r="H268" s="16" t="n"/>
      <c r="I268" s="15" t="n"/>
      <c r="J268" s="15" t="n"/>
      <c r="K268" s="15" t="n"/>
      <c r="L268" s="15" t="n"/>
      <c r="M268" s="15" t="n"/>
      <c r="N268" s="16" t="n"/>
      <c r="O268" s="16" t="n"/>
      <c r="P268" s="15" t="n"/>
      <c r="Q268" s="14">
        <f>IF(A268="","",SUMIFS('Register'!$K$6:$K$505,'Register'!$P$6:$P$505,"Approved",'Register'!$E$6:$E$505,"&lt;="&amp;E268))</f>
        <v/>
      </c>
      <c r="R268" s="17">
        <f>IF(OR(A268="",CONTRACT_SUM=""),"",Q268/CONTRACT_SUM)</f>
        <v/>
      </c>
      <c r="S268" s="18">
        <f>IF(H268="","",H268+TA_VO)</f>
        <v/>
      </c>
      <c r="T268" s="14">
        <f>IF(H268="","",IF(N268="",DATADATE,N268)-H268)</f>
        <v/>
      </c>
      <c r="U268" s="14">
        <f>IF(OR(S268="",N268&lt;&gt;""),"",IF(DATADATE&gt;S268,"OVERDUE",""))</f>
        <v/>
      </c>
      <c r="V268" s="15" t="n"/>
      <c r="W268" s="15" t="n"/>
    </row>
    <row r="269">
      <c r="A269" s="14">
        <f>IF(D269="","",PROJ&amp;"-"&amp;B269&amp;"-"&amp;C269&amp;"-"&amp;TEXT(D269,"0000"))</f>
        <v/>
      </c>
      <c r="B269" s="15" t="n"/>
      <c r="C269" s="15" t="n"/>
      <c r="D269" s="15" t="n"/>
      <c r="E269" s="16" t="n"/>
      <c r="F269" s="15" t="n"/>
      <c r="G269" s="15" t="n"/>
      <c r="H269" s="16" t="n"/>
      <c r="I269" s="15" t="n"/>
      <c r="J269" s="15" t="n"/>
      <c r="K269" s="15" t="n"/>
      <c r="L269" s="15" t="n"/>
      <c r="M269" s="15" t="n"/>
      <c r="N269" s="16" t="n"/>
      <c r="O269" s="16" t="n"/>
      <c r="P269" s="15" t="n"/>
      <c r="Q269" s="14">
        <f>IF(A269="","",SUMIFS('Register'!$K$6:$K$505,'Register'!$P$6:$P$505,"Approved",'Register'!$E$6:$E$505,"&lt;="&amp;E269))</f>
        <v/>
      </c>
      <c r="R269" s="17">
        <f>IF(OR(A269="",CONTRACT_SUM=""),"",Q269/CONTRACT_SUM)</f>
        <v/>
      </c>
      <c r="S269" s="18">
        <f>IF(H269="","",H269+TA_VO)</f>
        <v/>
      </c>
      <c r="T269" s="14">
        <f>IF(H269="","",IF(N269="",DATADATE,N269)-H269)</f>
        <v/>
      </c>
      <c r="U269" s="14">
        <f>IF(OR(S269="",N269&lt;&gt;""),"",IF(DATADATE&gt;S269,"OVERDUE",""))</f>
        <v/>
      </c>
      <c r="V269" s="15" t="n"/>
      <c r="W269" s="15" t="n"/>
    </row>
    <row r="270">
      <c r="A270" s="14">
        <f>IF(D270="","",PROJ&amp;"-"&amp;B270&amp;"-"&amp;C270&amp;"-"&amp;TEXT(D270,"0000"))</f>
        <v/>
      </c>
      <c r="B270" s="15" t="n"/>
      <c r="C270" s="15" t="n"/>
      <c r="D270" s="15" t="n"/>
      <c r="E270" s="16" t="n"/>
      <c r="F270" s="15" t="n"/>
      <c r="G270" s="15" t="n"/>
      <c r="H270" s="16" t="n"/>
      <c r="I270" s="15" t="n"/>
      <c r="J270" s="15" t="n"/>
      <c r="K270" s="15" t="n"/>
      <c r="L270" s="15" t="n"/>
      <c r="M270" s="15" t="n"/>
      <c r="N270" s="16" t="n"/>
      <c r="O270" s="16" t="n"/>
      <c r="P270" s="15" t="n"/>
      <c r="Q270" s="14">
        <f>IF(A270="","",SUMIFS('Register'!$K$6:$K$505,'Register'!$P$6:$P$505,"Approved",'Register'!$E$6:$E$505,"&lt;="&amp;E270))</f>
        <v/>
      </c>
      <c r="R270" s="17">
        <f>IF(OR(A270="",CONTRACT_SUM=""),"",Q270/CONTRACT_SUM)</f>
        <v/>
      </c>
      <c r="S270" s="18">
        <f>IF(H270="","",H270+TA_VO)</f>
        <v/>
      </c>
      <c r="T270" s="14">
        <f>IF(H270="","",IF(N270="",DATADATE,N270)-H270)</f>
        <v/>
      </c>
      <c r="U270" s="14">
        <f>IF(OR(S270="",N270&lt;&gt;""),"",IF(DATADATE&gt;S270,"OVERDUE",""))</f>
        <v/>
      </c>
      <c r="V270" s="15" t="n"/>
      <c r="W270" s="15" t="n"/>
    </row>
    <row r="271">
      <c r="A271" s="14">
        <f>IF(D271="","",PROJ&amp;"-"&amp;B271&amp;"-"&amp;C271&amp;"-"&amp;TEXT(D271,"0000"))</f>
        <v/>
      </c>
      <c r="B271" s="15" t="n"/>
      <c r="C271" s="15" t="n"/>
      <c r="D271" s="15" t="n"/>
      <c r="E271" s="16" t="n"/>
      <c r="F271" s="15" t="n"/>
      <c r="G271" s="15" t="n"/>
      <c r="H271" s="16" t="n"/>
      <c r="I271" s="15" t="n"/>
      <c r="J271" s="15" t="n"/>
      <c r="K271" s="15" t="n"/>
      <c r="L271" s="15" t="n"/>
      <c r="M271" s="15" t="n"/>
      <c r="N271" s="16" t="n"/>
      <c r="O271" s="16" t="n"/>
      <c r="P271" s="15" t="n"/>
      <c r="Q271" s="14">
        <f>IF(A271="","",SUMIFS('Register'!$K$6:$K$505,'Register'!$P$6:$P$505,"Approved",'Register'!$E$6:$E$505,"&lt;="&amp;E271))</f>
        <v/>
      </c>
      <c r="R271" s="17">
        <f>IF(OR(A271="",CONTRACT_SUM=""),"",Q271/CONTRACT_SUM)</f>
        <v/>
      </c>
      <c r="S271" s="18">
        <f>IF(H271="","",H271+TA_VO)</f>
        <v/>
      </c>
      <c r="T271" s="14">
        <f>IF(H271="","",IF(N271="",DATADATE,N271)-H271)</f>
        <v/>
      </c>
      <c r="U271" s="14">
        <f>IF(OR(S271="",N271&lt;&gt;""),"",IF(DATADATE&gt;S271,"OVERDUE",""))</f>
        <v/>
      </c>
      <c r="V271" s="15" t="n"/>
      <c r="W271" s="15" t="n"/>
    </row>
    <row r="272">
      <c r="A272" s="14">
        <f>IF(D272="","",PROJ&amp;"-"&amp;B272&amp;"-"&amp;C272&amp;"-"&amp;TEXT(D272,"0000"))</f>
        <v/>
      </c>
      <c r="B272" s="15" t="n"/>
      <c r="C272" s="15" t="n"/>
      <c r="D272" s="15" t="n"/>
      <c r="E272" s="16" t="n"/>
      <c r="F272" s="15" t="n"/>
      <c r="G272" s="15" t="n"/>
      <c r="H272" s="16" t="n"/>
      <c r="I272" s="15" t="n"/>
      <c r="J272" s="15" t="n"/>
      <c r="K272" s="15" t="n"/>
      <c r="L272" s="15" t="n"/>
      <c r="M272" s="15" t="n"/>
      <c r="N272" s="16" t="n"/>
      <c r="O272" s="16" t="n"/>
      <c r="P272" s="15" t="n"/>
      <c r="Q272" s="14">
        <f>IF(A272="","",SUMIFS('Register'!$K$6:$K$505,'Register'!$P$6:$P$505,"Approved",'Register'!$E$6:$E$505,"&lt;="&amp;E272))</f>
        <v/>
      </c>
      <c r="R272" s="17">
        <f>IF(OR(A272="",CONTRACT_SUM=""),"",Q272/CONTRACT_SUM)</f>
        <v/>
      </c>
      <c r="S272" s="18">
        <f>IF(H272="","",H272+TA_VO)</f>
        <v/>
      </c>
      <c r="T272" s="14">
        <f>IF(H272="","",IF(N272="",DATADATE,N272)-H272)</f>
        <v/>
      </c>
      <c r="U272" s="14">
        <f>IF(OR(S272="",N272&lt;&gt;""),"",IF(DATADATE&gt;S272,"OVERDUE",""))</f>
        <v/>
      </c>
      <c r="V272" s="15" t="n"/>
      <c r="W272" s="15" t="n"/>
    </row>
    <row r="273">
      <c r="A273" s="14">
        <f>IF(D273="","",PROJ&amp;"-"&amp;B273&amp;"-"&amp;C273&amp;"-"&amp;TEXT(D273,"0000"))</f>
        <v/>
      </c>
      <c r="B273" s="15" t="n"/>
      <c r="C273" s="15" t="n"/>
      <c r="D273" s="15" t="n"/>
      <c r="E273" s="16" t="n"/>
      <c r="F273" s="15" t="n"/>
      <c r="G273" s="15" t="n"/>
      <c r="H273" s="16" t="n"/>
      <c r="I273" s="15" t="n"/>
      <c r="J273" s="15" t="n"/>
      <c r="K273" s="15" t="n"/>
      <c r="L273" s="15" t="n"/>
      <c r="M273" s="15" t="n"/>
      <c r="N273" s="16" t="n"/>
      <c r="O273" s="16" t="n"/>
      <c r="P273" s="15" t="n"/>
      <c r="Q273" s="14">
        <f>IF(A273="","",SUMIFS('Register'!$K$6:$K$505,'Register'!$P$6:$P$505,"Approved",'Register'!$E$6:$E$505,"&lt;="&amp;E273))</f>
        <v/>
      </c>
      <c r="R273" s="17">
        <f>IF(OR(A273="",CONTRACT_SUM=""),"",Q273/CONTRACT_SUM)</f>
        <v/>
      </c>
      <c r="S273" s="18">
        <f>IF(H273="","",H273+TA_VO)</f>
        <v/>
      </c>
      <c r="T273" s="14">
        <f>IF(H273="","",IF(N273="",DATADATE,N273)-H273)</f>
        <v/>
      </c>
      <c r="U273" s="14">
        <f>IF(OR(S273="",N273&lt;&gt;""),"",IF(DATADATE&gt;S273,"OVERDUE",""))</f>
        <v/>
      </c>
      <c r="V273" s="15" t="n"/>
      <c r="W273" s="15" t="n"/>
    </row>
    <row r="274">
      <c r="A274" s="14">
        <f>IF(D274="","",PROJ&amp;"-"&amp;B274&amp;"-"&amp;C274&amp;"-"&amp;TEXT(D274,"0000"))</f>
        <v/>
      </c>
      <c r="B274" s="15" t="n"/>
      <c r="C274" s="15" t="n"/>
      <c r="D274" s="15" t="n"/>
      <c r="E274" s="16" t="n"/>
      <c r="F274" s="15" t="n"/>
      <c r="G274" s="15" t="n"/>
      <c r="H274" s="16" t="n"/>
      <c r="I274" s="15" t="n"/>
      <c r="J274" s="15" t="n"/>
      <c r="K274" s="15" t="n"/>
      <c r="L274" s="15" t="n"/>
      <c r="M274" s="15" t="n"/>
      <c r="N274" s="16" t="n"/>
      <c r="O274" s="16" t="n"/>
      <c r="P274" s="15" t="n"/>
      <c r="Q274" s="14">
        <f>IF(A274="","",SUMIFS('Register'!$K$6:$K$505,'Register'!$P$6:$P$505,"Approved",'Register'!$E$6:$E$505,"&lt;="&amp;E274))</f>
        <v/>
      </c>
      <c r="R274" s="17">
        <f>IF(OR(A274="",CONTRACT_SUM=""),"",Q274/CONTRACT_SUM)</f>
        <v/>
      </c>
      <c r="S274" s="18">
        <f>IF(H274="","",H274+TA_VO)</f>
        <v/>
      </c>
      <c r="T274" s="14">
        <f>IF(H274="","",IF(N274="",DATADATE,N274)-H274)</f>
        <v/>
      </c>
      <c r="U274" s="14">
        <f>IF(OR(S274="",N274&lt;&gt;""),"",IF(DATADATE&gt;S274,"OVERDUE",""))</f>
        <v/>
      </c>
      <c r="V274" s="15" t="n"/>
      <c r="W274" s="15" t="n"/>
    </row>
    <row r="275">
      <c r="A275" s="14">
        <f>IF(D275="","",PROJ&amp;"-"&amp;B275&amp;"-"&amp;C275&amp;"-"&amp;TEXT(D275,"0000"))</f>
        <v/>
      </c>
      <c r="B275" s="15" t="n"/>
      <c r="C275" s="15" t="n"/>
      <c r="D275" s="15" t="n"/>
      <c r="E275" s="16" t="n"/>
      <c r="F275" s="15" t="n"/>
      <c r="G275" s="15" t="n"/>
      <c r="H275" s="16" t="n"/>
      <c r="I275" s="15" t="n"/>
      <c r="J275" s="15" t="n"/>
      <c r="K275" s="15" t="n"/>
      <c r="L275" s="15" t="n"/>
      <c r="M275" s="15" t="n"/>
      <c r="N275" s="16" t="n"/>
      <c r="O275" s="16" t="n"/>
      <c r="P275" s="15" t="n"/>
      <c r="Q275" s="14">
        <f>IF(A275="","",SUMIFS('Register'!$K$6:$K$505,'Register'!$P$6:$P$505,"Approved",'Register'!$E$6:$E$505,"&lt;="&amp;E275))</f>
        <v/>
      </c>
      <c r="R275" s="17">
        <f>IF(OR(A275="",CONTRACT_SUM=""),"",Q275/CONTRACT_SUM)</f>
        <v/>
      </c>
      <c r="S275" s="18">
        <f>IF(H275="","",H275+TA_VO)</f>
        <v/>
      </c>
      <c r="T275" s="14">
        <f>IF(H275="","",IF(N275="",DATADATE,N275)-H275)</f>
        <v/>
      </c>
      <c r="U275" s="14">
        <f>IF(OR(S275="",N275&lt;&gt;""),"",IF(DATADATE&gt;S275,"OVERDUE",""))</f>
        <v/>
      </c>
      <c r="V275" s="15" t="n"/>
      <c r="W275" s="15" t="n"/>
    </row>
    <row r="276">
      <c r="A276" s="14">
        <f>IF(D276="","",PROJ&amp;"-"&amp;B276&amp;"-"&amp;C276&amp;"-"&amp;TEXT(D276,"0000"))</f>
        <v/>
      </c>
      <c r="B276" s="15" t="n"/>
      <c r="C276" s="15" t="n"/>
      <c r="D276" s="15" t="n"/>
      <c r="E276" s="16" t="n"/>
      <c r="F276" s="15" t="n"/>
      <c r="G276" s="15" t="n"/>
      <c r="H276" s="16" t="n"/>
      <c r="I276" s="15" t="n"/>
      <c r="J276" s="15" t="n"/>
      <c r="K276" s="15" t="n"/>
      <c r="L276" s="15" t="n"/>
      <c r="M276" s="15" t="n"/>
      <c r="N276" s="16" t="n"/>
      <c r="O276" s="16" t="n"/>
      <c r="P276" s="15" t="n"/>
      <c r="Q276" s="14">
        <f>IF(A276="","",SUMIFS('Register'!$K$6:$K$505,'Register'!$P$6:$P$505,"Approved",'Register'!$E$6:$E$505,"&lt;="&amp;E276))</f>
        <v/>
      </c>
      <c r="R276" s="17">
        <f>IF(OR(A276="",CONTRACT_SUM=""),"",Q276/CONTRACT_SUM)</f>
        <v/>
      </c>
      <c r="S276" s="18">
        <f>IF(H276="","",H276+TA_VO)</f>
        <v/>
      </c>
      <c r="T276" s="14">
        <f>IF(H276="","",IF(N276="",DATADATE,N276)-H276)</f>
        <v/>
      </c>
      <c r="U276" s="14">
        <f>IF(OR(S276="",N276&lt;&gt;""),"",IF(DATADATE&gt;S276,"OVERDUE",""))</f>
        <v/>
      </c>
      <c r="V276" s="15" t="n"/>
      <c r="W276" s="15" t="n"/>
    </row>
    <row r="277">
      <c r="A277" s="14">
        <f>IF(D277="","",PROJ&amp;"-"&amp;B277&amp;"-"&amp;C277&amp;"-"&amp;TEXT(D277,"0000"))</f>
        <v/>
      </c>
      <c r="B277" s="15" t="n"/>
      <c r="C277" s="15" t="n"/>
      <c r="D277" s="15" t="n"/>
      <c r="E277" s="16" t="n"/>
      <c r="F277" s="15" t="n"/>
      <c r="G277" s="15" t="n"/>
      <c r="H277" s="16" t="n"/>
      <c r="I277" s="15" t="n"/>
      <c r="J277" s="15" t="n"/>
      <c r="K277" s="15" t="n"/>
      <c r="L277" s="15" t="n"/>
      <c r="M277" s="15" t="n"/>
      <c r="N277" s="16" t="n"/>
      <c r="O277" s="16" t="n"/>
      <c r="P277" s="15" t="n"/>
      <c r="Q277" s="14">
        <f>IF(A277="","",SUMIFS('Register'!$K$6:$K$505,'Register'!$P$6:$P$505,"Approved",'Register'!$E$6:$E$505,"&lt;="&amp;E277))</f>
        <v/>
      </c>
      <c r="R277" s="17">
        <f>IF(OR(A277="",CONTRACT_SUM=""),"",Q277/CONTRACT_SUM)</f>
        <v/>
      </c>
      <c r="S277" s="18">
        <f>IF(H277="","",H277+TA_VO)</f>
        <v/>
      </c>
      <c r="T277" s="14">
        <f>IF(H277="","",IF(N277="",DATADATE,N277)-H277)</f>
        <v/>
      </c>
      <c r="U277" s="14">
        <f>IF(OR(S277="",N277&lt;&gt;""),"",IF(DATADATE&gt;S277,"OVERDUE",""))</f>
        <v/>
      </c>
      <c r="V277" s="15" t="n"/>
      <c r="W277" s="15" t="n"/>
    </row>
    <row r="278">
      <c r="A278" s="14">
        <f>IF(D278="","",PROJ&amp;"-"&amp;B278&amp;"-"&amp;C278&amp;"-"&amp;TEXT(D278,"0000"))</f>
        <v/>
      </c>
      <c r="B278" s="15" t="n"/>
      <c r="C278" s="15" t="n"/>
      <c r="D278" s="15" t="n"/>
      <c r="E278" s="16" t="n"/>
      <c r="F278" s="15" t="n"/>
      <c r="G278" s="15" t="n"/>
      <c r="H278" s="16" t="n"/>
      <c r="I278" s="15" t="n"/>
      <c r="J278" s="15" t="n"/>
      <c r="K278" s="15" t="n"/>
      <c r="L278" s="15" t="n"/>
      <c r="M278" s="15" t="n"/>
      <c r="N278" s="16" t="n"/>
      <c r="O278" s="16" t="n"/>
      <c r="P278" s="15" t="n"/>
      <c r="Q278" s="14">
        <f>IF(A278="","",SUMIFS('Register'!$K$6:$K$505,'Register'!$P$6:$P$505,"Approved",'Register'!$E$6:$E$505,"&lt;="&amp;E278))</f>
        <v/>
      </c>
      <c r="R278" s="17">
        <f>IF(OR(A278="",CONTRACT_SUM=""),"",Q278/CONTRACT_SUM)</f>
        <v/>
      </c>
      <c r="S278" s="18">
        <f>IF(H278="","",H278+TA_VO)</f>
        <v/>
      </c>
      <c r="T278" s="14">
        <f>IF(H278="","",IF(N278="",DATADATE,N278)-H278)</f>
        <v/>
      </c>
      <c r="U278" s="14">
        <f>IF(OR(S278="",N278&lt;&gt;""),"",IF(DATADATE&gt;S278,"OVERDUE",""))</f>
        <v/>
      </c>
      <c r="V278" s="15" t="n"/>
      <c r="W278" s="15" t="n"/>
    </row>
    <row r="279">
      <c r="A279" s="14">
        <f>IF(D279="","",PROJ&amp;"-"&amp;B279&amp;"-"&amp;C279&amp;"-"&amp;TEXT(D279,"0000"))</f>
        <v/>
      </c>
      <c r="B279" s="15" t="n"/>
      <c r="C279" s="15" t="n"/>
      <c r="D279" s="15" t="n"/>
      <c r="E279" s="16" t="n"/>
      <c r="F279" s="15" t="n"/>
      <c r="G279" s="15" t="n"/>
      <c r="H279" s="16" t="n"/>
      <c r="I279" s="15" t="n"/>
      <c r="J279" s="15" t="n"/>
      <c r="K279" s="15" t="n"/>
      <c r="L279" s="15" t="n"/>
      <c r="M279" s="15" t="n"/>
      <c r="N279" s="16" t="n"/>
      <c r="O279" s="16" t="n"/>
      <c r="P279" s="15" t="n"/>
      <c r="Q279" s="14">
        <f>IF(A279="","",SUMIFS('Register'!$K$6:$K$505,'Register'!$P$6:$P$505,"Approved",'Register'!$E$6:$E$505,"&lt;="&amp;E279))</f>
        <v/>
      </c>
      <c r="R279" s="17">
        <f>IF(OR(A279="",CONTRACT_SUM=""),"",Q279/CONTRACT_SUM)</f>
        <v/>
      </c>
      <c r="S279" s="18">
        <f>IF(H279="","",H279+TA_VO)</f>
        <v/>
      </c>
      <c r="T279" s="14">
        <f>IF(H279="","",IF(N279="",DATADATE,N279)-H279)</f>
        <v/>
      </c>
      <c r="U279" s="14">
        <f>IF(OR(S279="",N279&lt;&gt;""),"",IF(DATADATE&gt;S279,"OVERDUE",""))</f>
        <v/>
      </c>
      <c r="V279" s="15" t="n"/>
      <c r="W279" s="15" t="n"/>
    </row>
    <row r="280">
      <c r="A280" s="14">
        <f>IF(D280="","",PROJ&amp;"-"&amp;B280&amp;"-"&amp;C280&amp;"-"&amp;TEXT(D280,"0000"))</f>
        <v/>
      </c>
      <c r="B280" s="15" t="n"/>
      <c r="C280" s="15" t="n"/>
      <c r="D280" s="15" t="n"/>
      <c r="E280" s="16" t="n"/>
      <c r="F280" s="15" t="n"/>
      <c r="G280" s="15" t="n"/>
      <c r="H280" s="16" t="n"/>
      <c r="I280" s="15" t="n"/>
      <c r="J280" s="15" t="n"/>
      <c r="K280" s="15" t="n"/>
      <c r="L280" s="15" t="n"/>
      <c r="M280" s="15" t="n"/>
      <c r="N280" s="16" t="n"/>
      <c r="O280" s="16" t="n"/>
      <c r="P280" s="15" t="n"/>
      <c r="Q280" s="14">
        <f>IF(A280="","",SUMIFS('Register'!$K$6:$K$505,'Register'!$P$6:$P$505,"Approved",'Register'!$E$6:$E$505,"&lt;="&amp;E280))</f>
        <v/>
      </c>
      <c r="R280" s="17">
        <f>IF(OR(A280="",CONTRACT_SUM=""),"",Q280/CONTRACT_SUM)</f>
        <v/>
      </c>
      <c r="S280" s="18">
        <f>IF(H280="","",H280+TA_VO)</f>
        <v/>
      </c>
      <c r="T280" s="14">
        <f>IF(H280="","",IF(N280="",DATADATE,N280)-H280)</f>
        <v/>
      </c>
      <c r="U280" s="14">
        <f>IF(OR(S280="",N280&lt;&gt;""),"",IF(DATADATE&gt;S280,"OVERDUE",""))</f>
        <v/>
      </c>
      <c r="V280" s="15" t="n"/>
      <c r="W280" s="15" t="n"/>
    </row>
    <row r="281">
      <c r="A281" s="14">
        <f>IF(D281="","",PROJ&amp;"-"&amp;B281&amp;"-"&amp;C281&amp;"-"&amp;TEXT(D281,"0000"))</f>
        <v/>
      </c>
      <c r="B281" s="15" t="n"/>
      <c r="C281" s="15" t="n"/>
      <c r="D281" s="15" t="n"/>
      <c r="E281" s="16" t="n"/>
      <c r="F281" s="15" t="n"/>
      <c r="G281" s="15" t="n"/>
      <c r="H281" s="16" t="n"/>
      <c r="I281" s="15" t="n"/>
      <c r="J281" s="15" t="n"/>
      <c r="K281" s="15" t="n"/>
      <c r="L281" s="15" t="n"/>
      <c r="M281" s="15" t="n"/>
      <c r="N281" s="16" t="n"/>
      <c r="O281" s="16" t="n"/>
      <c r="P281" s="15" t="n"/>
      <c r="Q281" s="14">
        <f>IF(A281="","",SUMIFS('Register'!$K$6:$K$505,'Register'!$P$6:$P$505,"Approved",'Register'!$E$6:$E$505,"&lt;="&amp;E281))</f>
        <v/>
      </c>
      <c r="R281" s="17">
        <f>IF(OR(A281="",CONTRACT_SUM=""),"",Q281/CONTRACT_SUM)</f>
        <v/>
      </c>
      <c r="S281" s="18">
        <f>IF(H281="","",H281+TA_VO)</f>
        <v/>
      </c>
      <c r="T281" s="14">
        <f>IF(H281="","",IF(N281="",DATADATE,N281)-H281)</f>
        <v/>
      </c>
      <c r="U281" s="14">
        <f>IF(OR(S281="",N281&lt;&gt;""),"",IF(DATADATE&gt;S281,"OVERDUE",""))</f>
        <v/>
      </c>
      <c r="V281" s="15" t="n"/>
      <c r="W281" s="15" t="n"/>
    </row>
    <row r="282">
      <c r="A282" s="14">
        <f>IF(D282="","",PROJ&amp;"-"&amp;B282&amp;"-"&amp;C282&amp;"-"&amp;TEXT(D282,"0000"))</f>
        <v/>
      </c>
      <c r="B282" s="15" t="n"/>
      <c r="C282" s="15" t="n"/>
      <c r="D282" s="15" t="n"/>
      <c r="E282" s="16" t="n"/>
      <c r="F282" s="15" t="n"/>
      <c r="G282" s="15" t="n"/>
      <c r="H282" s="16" t="n"/>
      <c r="I282" s="15" t="n"/>
      <c r="J282" s="15" t="n"/>
      <c r="K282" s="15" t="n"/>
      <c r="L282" s="15" t="n"/>
      <c r="M282" s="15" t="n"/>
      <c r="N282" s="16" t="n"/>
      <c r="O282" s="16" t="n"/>
      <c r="P282" s="15" t="n"/>
      <c r="Q282" s="14">
        <f>IF(A282="","",SUMIFS('Register'!$K$6:$K$505,'Register'!$P$6:$P$505,"Approved",'Register'!$E$6:$E$505,"&lt;="&amp;E282))</f>
        <v/>
      </c>
      <c r="R282" s="17">
        <f>IF(OR(A282="",CONTRACT_SUM=""),"",Q282/CONTRACT_SUM)</f>
        <v/>
      </c>
      <c r="S282" s="18">
        <f>IF(H282="","",H282+TA_VO)</f>
        <v/>
      </c>
      <c r="T282" s="14">
        <f>IF(H282="","",IF(N282="",DATADATE,N282)-H282)</f>
        <v/>
      </c>
      <c r="U282" s="14">
        <f>IF(OR(S282="",N282&lt;&gt;""),"",IF(DATADATE&gt;S282,"OVERDUE",""))</f>
        <v/>
      </c>
      <c r="V282" s="15" t="n"/>
      <c r="W282" s="15" t="n"/>
    </row>
    <row r="283">
      <c r="A283" s="14">
        <f>IF(D283="","",PROJ&amp;"-"&amp;B283&amp;"-"&amp;C283&amp;"-"&amp;TEXT(D283,"0000"))</f>
        <v/>
      </c>
      <c r="B283" s="15" t="n"/>
      <c r="C283" s="15" t="n"/>
      <c r="D283" s="15" t="n"/>
      <c r="E283" s="16" t="n"/>
      <c r="F283" s="15" t="n"/>
      <c r="G283" s="15" t="n"/>
      <c r="H283" s="16" t="n"/>
      <c r="I283" s="15" t="n"/>
      <c r="J283" s="15" t="n"/>
      <c r="K283" s="15" t="n"/>
      <c r="L283" s="15" t="n"/>
      <c r="M283" s="15" t="n"/>
      <c r="N283" s="16" t="n"/>
      <c r="O283" s="16" t="n"/>
      <c r="P283" s="15" t="n"/>
      <c r="Q283" s="14">
        <f>IF(A283="","",SUMIFS('Register'!$K$6:$K$505,'Register'!$P$6:$P$505,"Approved",'Register'!$E$6:$E$505,"&lt;="&amp;E283))</f>
        <v/>
      </c>
      <c r="R283" s="17">
        <f>IF(OR(A283="",CONTRACT_SUM=""),"",Q283/CONTRACT_SUM)</f>
        <v/>
      </c>
      <c r="S283" s="18">
        <f>IF(H283="","",H283+TA_VO)</f>
        <v/>
      </c>
      <c r="T283" s="14">
        <f>IF(H283="","",IF(N283="",DATADATE,N283)-H283)</f>
        <v/>
      </c>
      <c r="U283" s="14">
        <f>IF(OR(S283="",N283&lt;&gt;""),"",IF(DATADATE&gt;S283,"OVERDUE",""))</f>
        <v/>
      </c>
      <c r="V283" s="15" t="n"/>
      <c r="W283" s="15" t="n"/>
    </row>
    <row r="284">
      <c r="A284" s="14">
        <f>IF(D284="","",PROJ&amp;"-"&amp;B284&amp;"-"&amp;C284&amp;"-"&amp;TEXT(D284,"0000"))</f>
        <v/>
      </c>
      <c r="B284" s="15" t="n"/>
      <c r="C284" s="15" t="n"/>
      <c r="D284" s="15" t="n"/>
      <c r="E284" s="16" t="n"/>
      <c r="F284" s="15" t="n"/>
      <c r="G284" s="15" t="n"/>
      <c r="H284" s="16" t="n"/>
      <c r="I284" s="15" t="n"/>
      <c r="J284" s="15" t="n"/>
      <c r="K284" s="15" t="n"/>
      <c r="L284" s="15" t="n"/>
      <c r="M284" s="15" t="n"/>
      <c r="N284" s="16" t="n"/>
      <c r="O284" s="16" t="n"/>
      <c r="P284" s="15" t="n"/>
      <c r="Q284" s="14">
        <f>IF(A284="","",SUMIFS('Register'!$K$6:$K$505,'Register'!$P$6:$P$505,"Approved",'Register'!$E$6:$E$505,"&lt;="&amp;E284))</f>
        <v/>
      </c>
      <c r="R284" s="17">
        <f>IF(OR(A284="",CONTRACT_SUM=""),"",Q284/CONTRACT_SUM)</f>
        <v/>
      </c>
      <c r="S284" s="18">
        <f>IF(H284="","",H284+TA_VO)</f>
        <v/>
      </c>
      <c r="T284" s="14">
        <f>IF(H284="","",IF(N284="",DATADATE,N284)-H284)</f>
        <v/>
      </c>
      <c r="U284" s="14">
        <f>IF(OR(S284="",N284&lt;&gt;""),"",IF(DATADATE&gt;S284,"OVERDUE",""))</f>
        <v/>
      </c>
      <c r="V284" s="15" t="n"/>
      <c r="W284" s="15" t="n"/>
    </row>
    <row r="285">
      <c r="A285" s="14">
        <f>IF(D285="","",PROJ&amp;"-"&amp;B285&amp;"-"&amp;C285&amp;"-"&amp;TEXT(D285,"0000"))</f>
        <v/>
      </c>
      <c r="B285" s="15" t="n"/>
      <c r="C285" s="15" t="n"/>
      <c r="D285" s="15" t="n"/>
      <c r="E285" s="16" t="n"/>
      <c r="F285" s="15" t="n"/>
      <c r="G285" s="15" t="n"/>
      <c r="H285" s="16" t="n"/>
      <c r="I285" s="15" t="n"/>
      <c r="J285" s="15" t="n"/>
      <c r="K285" s="15" t="n"/>
      <c r="L285" s="15" t="n"/>
      <c r="M285" s="15" t="n"/>
      <c r="N285" s="16" t="n"/>
      <c r="O285" s="16" t="n"/>
      <c r="P285" s="15" t="n"/>
      <c r="Q285" s="14">
        <f>IF(A285="","",SUMIFS('Register'!$K$6:$K$505,'Register'!$P$6:$P$505,"Approved",'Register'!$E$6:$E$505,"&lt;="&amp;E285))</f>
        <v/>
      </c>
      <c r="R285" s="17">
        <f>IF(OR(A285="",CONTRACT_SUM=""),"",Q285/CONTRACT_SUM)</f>
        <v/>
      </c>
      <c r="S285" s="18">
        <f>IF(H285="","",H285+TA_VO)</f>
        <v/>
      </c>
      <c r="T285" s="14">
        <f>IF(H285="","",IF(N285="",DATADATE,N285)-H285)</f>
        <v/>
      </c>
      <c r="U285" s="14">
        <f>IF(OR(S285="",N285&lt;&gt;""),"",IF(DATADATE&gt;S285,"OVERDUE",""))</f>
        <v/>
      </c>
      <c r="V285" s="15" t="n"/>
      <c r="W285" s="15" t="n"/>
    </row>
    <row r="286">
      <c r="A286" s="14">
        <f>IF(D286="","",PROJ&amp;"-"&amp;B286&amp;"-"&amp;C286&amp;"-"&amp;TEXT(D286,"0000"))</f>
        <v/>
      </c>
      <c r="B286" s="15" t="n"/>
      <c r="C286" s="15" t="n"/>
      <c r="D286" s="15" t="n"/>
      <c r="E286" s="16" t="n"/>
      <c r="F286" s="15" t="n"/>
      <c r="G286" s="15" t="n"/>
      <c r="H286" s="16" t="n"/>
      <c r="I286" s="15" t="n"/>
      <c r="J286" s="15" t="n"/>
      <c r="K286" s="15" t="n"/>
      <c r="L286" s="15" t="n"/>
      <c r="M286" s="15" t="n"/>
      <c r="N286" s="16" t="n"/>
      <c r="O286" s="16" t="n"/>
      <c r="P286" s="15" t="n"/>
      <c r="Q286" s="14">
        <f>IF(A286="","",SUMIFS('Register'!$K$6:$K$505,'Register'!$P$6:$P$505,"Approved",'Register'!$E$6:$E$505,"&lt;="&amp;E286))</f>
        <v/>
      </c>
      <c r="R286" s="17">
        <f>IF(OR(A286="",CONTRACT_SUM=""),"",Q286/CONTRACT_SUM)</f>
        <v/>
      </c>
      <c r="S286" s="18">
        <f>IF(H286="","",H286+TA_VO)</f>
        <v/>
      </c>
      <c r="T286" s="14">
        <f>IF(H286="","",IF(N286="",DATADATE,N286)-H286)</f>
        <v/>
      </c>
      <c r="U286" s="14">
        <f>IF(OR(S286="",N286&lt;&gt;""),"",IF(DATADATE&gt;S286,"OVERDUE",""))</f>
        <v/>
      </c>
      <c r="V286" s="15" t="n"/>
      <c r="W286" s="15" t="n"/>
    </row>
    <row r="287">
      <c r="A287" s="14">
        <f>IF(D287="","",PROJ&amp;"-"&amp;B287&amp;"-"&amp;C287&amp;"-"&amp;TEXT(D287,"0000"))</f>
        <v/>
      </c>
      <c r="B287" s="15" t="n"/>
      <c r="C287" s="15" t="n"/>
      <c r="D287" s="15" t="n"/>
      <c r="E287" s="16" t="n"/>
      <c r="F287" s="15" t="n"/>
      <c r="G287" s="15" t="n"/>
      <c r="H287" s="16" t="n"/>
      <c r="I287" s="15" t="n"/>
      <c r="J287" s="15" t="n"/>
      <c r="K287" s="15" t="n"/>
      <c r="L287" s="15" t="n"/>
      <c r="M287" s="15" t="n"/>
      <c r="N287" s="16" t="n"/>
      <c r="O287" s="16" t="n"/>
      <c r="P287" s="15" t="n"/>
      <c r="Q287" s="14">
        <f>IF(A287="","",SUMIFS('Register'!$K$6:$K$505,'Register'!$P$6:$P$505,"Approved",'Register'!$E$6:$E$505,"&lt;="&amp;E287))</f>
        <v/>
      </c>
      <c r="R287" s="17">
        <f>IF(OR(A287="",CONTRACT_SUM=""),"",Q287/CONTRACT_SUM)</f>
        <v/>
      </c>
      <c r="S287" s="18">
        <f>IF(H287="","",H287+TA_VO)</f>
        <v/>
      </c>
      <c r="T287" s="14">
        <f>IF(H287="","",IF(N287="",DATADATE,N287)-H287)</f>
        <v/>
      </c>
      <c r="U287" s="14">
        <f>IF(OR(S287="",N287&lt;&gt;""),"",IF(DATADATE&gt;S287,"OVERDUE",""))</f>
        <v/>
      </c>
      <c r="V287" s="15" t="n"/>
      <c r="W287" s="15" t="n"/>
    </row>
    <row r="288">
      <c r="A288" s="14">
        <f>IF(D288="","",PROJ&amp;"-"&amp;B288&amp;"-"&amp;C288&amp;"-"&amp;TEXT(D288,"0000"))</f>
        <v/>
      </c>
      <c r="B288" s="15" t="n"/>
      <c r="C288" s="15" t="n"/>
      <c r="D288" s="15" t="n"/>
      <c r="E288" s="16" t="n"/>
      <c r="F288" s="15" t="n"/>
      <c r="G288" s="15" t="n"/>
      <c r="H288" s="16" t="n"/>
      <c r="I288" s="15" t="n"/>
      <c r="J288" s="15" t="n"/>
      <c r="K288" s="15" t="n"/>
      <c r="L288" s="15" t="n"/>
      <c r="M288" s="15" t="n"/>
      <c r="N288" s="16" t="n"/>
      <c r="O288" s="16" t="n"/>
      <c r="P288" s="15" t="n"/>
      <c r="Q288" s="14">
        <f>IF(A288="","",SUMIFS('Register'!$K$6:$K$505,'Register'!$P$6:$P$505,"Approved",'Register'!$E$6:$E$505,"&lt;="&amp;E288))</f>
        <v/>
      </c>
      <c r="R288" s="17">
        <f>IF(OR(A288="",CONTRACT_SUM=""),"",Q288/CONTRACT_SUM)</f>
        <v/>
      </c>
      <c r="S288" s="18">
        <f>IF(H288="","",H288+TA_VO)</f>
        <v/>
      </c>
      <c r="T288" s="14">
        <f>IF(H288="","",IF(N288="",DATADATE,N288)-H288)</f>
        <v/>
      </c>
      <c r="U288" s="14">
        <f>IF(OR(S288="",N288&lt;&gt;""),"",IF(DATADATE&gt;S288,"OVERDUE",""))</f>
        <v/>
      </c>
      <c r="V288" s="15" t="n"/>
      <c r="W288" s="15" t="n"/>
    </row>
    <row r="289">
      <c r="A289" s="14">
        <f>IF(D289="","",PROJ&amp;"-"&amp;B289&amp;"-"&amp;C289&amp;"-"&amp;TEXT(D289,"0000"))</f>
        <v/>
      </c>
      <c r="B289" s="15" t="n"/>
      <c r="C289" s="15" t="n"/>
      <c r="D289" s="15" t="n"/>
      <c r="E289" s="16" t="n"/>
      <c r="F289" s="15" t="n"/>
      <c r="G289" s="15" t="n"/>
      <c r="H289" s="16" t="n"/>
      <c r="I289" s="15" t="n"/>
      <c r="J289" s="15" t="n"/>
      <c r="K289" s="15" t="n"/>
      <c r="L289" s="15" t="n"/>
      <c r="M289" s="15" t="n"/>
      <c r="N289" s="16" t="n"/>
      <c r="O289" s="16" t="n"/>
      <c r="P289" s="15" t="n"/>
      <c r="Q289" s="14">
        <f>IF(A289="","",SUMIFS('Register'!$K$6:$K$505,'Register'!$P$6:$P$505,"Approved",'Register'!$E$6:$E$505,"&lt;="&amp;E289))</f>
        <v/>
      </c>
      <c r="R289" s="17">
        <f>IF(OR(A289="",CONTRACT_SUM=""),"",Q289/CONTRACT_SUM)</f>
        <v/>
      </c>
      <c r="S289" s="18">
        <f>IF(H289="","",H289+TA_VO)</f>
        <v/>
      </c>
      <c r="T289" s="14">
        <f>IF(H289="","",IF(N289="",DATADATE,N289)-H289)</f>
        <v/>
      </c>
      <c r="U289" s="14">
        <f>IF(OR(S289="",N289&lt;&gt;""),"",IF(DATADATE&gt;S289,"OVERDUE",""))</f>
        <v/>
      </c>
      <c r="V289" s="15" t="n"/>
      <c r="W289" s="15" t="n"/>
    </row>
    <row r="290">
      <c r="A290" s="14">
        <f>IF(D290="","",PROJ&amp;"-"&amp;B290&amp;"-"&amp;C290&amp;"-"&amp;TEXT(D290,"0000"))</f>
        <v/>
      </c>
      <c r="B290" s="15" t="n"/>
      <c r="C290" s="15" t="n"/>
      <c r="D290" s="15" t="n"/>
      <c r="E290" s="16" t="n"/>
      <c r="F290" s="15" t="n"/>
      <c r="G290" s="15" t="n"/>
      <c r="H290" s="16" t="n"/>
      <c r="I290" s="15" t="n"/>
      <c r="J290" s="15" t="n"/>
      <c r="K290" s="15" t="n"/>
      <c r="L290" s="15" t="n"/>
      <c r="M290" s="15" t="n"/>
      <c r="N290" s="16" t="n"/>
      <c r="O290" s="16" t="n"/>
      <c r="P290" s="15" t="n"/>
      <c r="Q290" s="14">
        <f>IF(A290="","",SUMIFS('Register'!$K$6:$K$505,'Register'!$P$6:$P$505,"Approved",'Register'!$E$6:$E$505,"&lt;="&amp;E290))</f>
        <v/>
      </c>
      <c r="R290" s="17">
        <f>IF(OR(A290="",CONTRACT_SUM=""),"",Q290/CONTRACT_SUM)</f>
        <v/>
      </c>
      <c r="S290" s="18">
        <f>IF(H290="","",H290+TA_VO)</f>
        <v/>
      </c>
      <c r="T290" s="14">
        <f>IF(H290="","",IF(N290="",DATADATE,N290)-H290)</f>
        <v/>
      </c>
      <c r="U290" s="14">
        <f>IF(OR(S290="",N290&lt;&gt;""),"",IF(DATADATE&gt;S290,"OVERDUE",""))</f>
        <v/>
      </c>
      <c r="V290" s="15" t="n"/>
      <c r="W290" s="15" t="n"/>
    </row>
    <row r="291">
      <c r="A291" s="14">
        <f>IF(D291="","",PROJ&amp;"-"&amp;B291&amp;"-"&amp;C291&amp;"-"&amp;TEXT(D291,"0000"))</f>
        <v/>
      </c>
      <c r="B291" s="15" t="n"/>
      <c r="C291" s="15" t="n"/>
      <c r="D291" s="15" t="n"/>
      <c r="E291" s="16" t="n"/>
      <c r="F291" s="15" t="n"/>
      <c r="G291" s="15" t="n"/>
      <c r="H291" s="16" t="n"/>
      <c r="I291" s="15" t="n"/>
      <c r="J291" s="15" t="n"/>
      <c r="K291" s="15" t="n"/>
      <c r="L291" s="15" t="n"/>
      <c r="M291" s="15" t="n"/>
      <c r="N291" s="16" t="n"/>
      <c r="O291" s="16" t="n"/>
      <c r="P291" s="15" t="n"/>
      <c r="Q291" s="14">
        <f>IF(A291="","",SUMIFS('Register'!$K$6:$K$505,'Register'!$P$6:$P$505,"Approved",'Register'!$E$6:$E$505,"&lt;="&amp;E291))</f>
        <v/>
      </c>
      <c r="R291" s="17">
        <f>IF(OR(A291="",CONTRACT_SUM=""),"",Q291/CONTRACT_SUM)</f>
        <v/>
      </c>
      <c r="S291" s="18">
        <f>IF(H291="","",H291+TA_VO)</f>
        <v/>
      </c>
      <c r="T291" s="14">
        <f>IF(H291="","",IF(N291="",DATADATE,N291)-H291)</f>
        <v/>
      </c>
      <c r="U291" s="14">
        <f>IF(OR(S291="",N291&lt;&gt;""),"",IF(DATADATE&gt;S291,"OVERDUE",""))</f>
        <v/>
      </c>
      <c r="V291" s="15" t="n"/>
      <c r="W291" s="15" t="n"/>
    </row>
    <row r="292">
      <c r="A292" s="14">
        <f>IF(D292="","",PROJ&amp;"-"&amp;B292&amp;"-"&amp;C292&amp;"-"&amp;TEXT(D292,"0000"))</f>
        <v/>
      </c>
      <c r="B292" s="15" t="n"/>
      <c r="C292" s="15" t="n"/>
      <c r="D292" s="15" t="n"/>
      <c r="E292" s="16" t="n"/>
      <c r="F292" s="15" t="n"/>
      <c r="G292" s="15" t="n"/>
      <c r="H292" s="16" t="n"/>
      <c r="I292" s="15" t="n"/>
      <c r="J292" s="15" t="n"/>
      <c r="K292" s="15" t="n"/>
      <c r="L292" s="15" t="n"/>
      <c r="M292" s="15" t="n"/>
      <c r="N292" s="16" t="n"/>
      <c r="O292" s="16" t="n"/>
      <c r="P292" s="15" t="n"/>
      <c r="Q292" s="14">
        <f>IF(A292="","",SUMIFS('Register'!$K$6:$K$505,'Register'!$P$6:$P$505,"Approved",'Register'!$E$6:$E$505,"&lt;="&amp;E292))</f>
        <v/>
      </c>
      <c r="R292" s="17">
        <f>IF(OR(A292="",CONTRACT_SUM=""),"",Q292/CONTRACT_SUM)</f>
        <v/>
      </c>
      <c r="S292" s="18">
        <f>IF(H292="","",H292+TA_VO)</f>
        <v/>
      </c>
      <c r="T292" s="14">
        <f>IF(H292="","",IF(N292="",DATADATE,N292)-H292)</f>
        <v/>
      </c>
      <c r="U292" s="14">
        <f>IF(OR(S292="",N292&lt;&gt;""),"",IF(DATADATE&gt;S292,"OVERDUE",""))</f>
        <v/>
      </c>
      <c r="V292" s="15" t="n"/>
      <c r="W292" s="15" t="n"/>
    </row>
    <row r="293">
      <c r="A293" s="14">
        <f>IF(D293="","",PROJ&amp;"-"&amp;B293&amp;"-"&amp;C293&amp;"-"&amp;TEXT(D293,"0000"))</f>
        <v/>
      </c>
      <c r="B293" s="15" t="n"/>
      <c r="C293" s="15" t="n"/>
      <c r="D293" s="15" t="n"/>
      <c r="E293" s="16" t="n"/>
      <c r="F293" s="15" t="n"/>
      <c r="G293" s="15" t="n"/>
      <c r="H293" s="16" t="n"/>
      <c r="I293" s="15" t="n"/>
      <c r="J293" s="15" t="n"/>
      <c r="K293" s="15" t="n"/>
      <c r="L293" s="15" t="n"/>
      <c r="M293" s="15" t="n"/>
      <c r="N293" s="16" t="n"/>
      <c r="O293" s="16" t="n"/>
      <c r="P293" s="15" t="n"/>
      <c r="Q293" s="14">
        <f>IF(A293="","",SUMIFS('Register'!$K$6:$K$505,'Register'!$P$6:$P$505,"Approved",'Register'!$E$6:$E$505,"&lt;="&amp;E293))</f>
        <v/>
      </c>
      <c r="R293" s="17">
        <f>IF(OR(A293="",CONTRACT_SUM=""),"",Q293/CONTRACT_SUM)</f>
        <v/>
      </c>
      <c r="S293" s="18">
        <f>IF(H293="","",H293+TA_VO)</f>
        <v/>
      </c>
      <c r="T293" s="14">
        <f>IF(H293="","",IF(N293="",DATADATE,N293)-H293)</f>
        <v/>
      </c>
      <c r="U293" s="14">
        <f>IF(OR(S293="",N293&lt;&gt;""),"",IF(DATADATE&gt;S293,"OVERDUE",""))</f>
        <v/>
      </c>
      <c r="V293" s="15" t="n"/>
      <c r="W293" s="15" t="n"/>
    </row>
    <row r="294">
      <c r="A294" s="14">
        <f>IF(D294="","",PROJ&amp;"-"&amp;B294&amp;"-"&amp;C294&amp;"-"&amp;TEXT(D294,"0000"))</f>
        <v/>
      </c>
      <c r="B294" s="15" t="n"/>
      <c r="C294" s="15" t="n"/>
      <c r="D294" s="15" t="n"/>
      <c r="E294" s="16" t="n"/>
      <c r="F294" s="15" t="n"/>
      <c r="G294" s="15" t="n"/>
      <c r="H294" s="16" t="n"/>
      <c r="I294" s="15" t="n"/>
      <c r="J294" s="15" t="n"/>
      <c r="K294" s="15" t="n"/>
      <c r="L294" s="15" t="n"/>
      <c r="M294" s="15" t="n"/>
      <c r="N294" s="16" t="n"/>
      <c r="O294" s="16" t="n"/>
      <c r="P294" s="15" t="n"/>
      <c r="Q294" s="14">
        <f>IF(A294="","",SUMIFS('Register'!$K$6:$K$505,'Register'!$P$6:$P$505,"Approved",'Register'!$E$6:$E$505,"&lt;="&amp;E294))</f>
        <v/>
      </c>
      <c r="R294" s="17">
        <f>IF(OR(A294="",CONTRACT_SUM=""),"",Q294/CONTRACT_SUM)</f>
        <v/>
      </c>
      <c r="S294" s="18">
        <f>IF(H294="","",H294+TA_VO)</f>
        <v/>
      </c>
      <c r="T294" s="14">
        <f>IF(H294="","",IF(N294="",DATADATE,N294)-H294)</f>
        <v/>
      </c>
      <c r="U294" s="14">
        <f>IF(OR(S294="",N294&lt;&gt;""),"",IF(DATADATE&gt;S294,"OVERDUE",""))</f>
        <v/>
      </c>
      <c r="V294" s="15" t="n"/>
      <c r="W294" s="15" t="n"/>
    </row>
    <row r="295">
      <c r="A295" s="14">
        <f>IF(D295="","",PROJ&amp;"-"&amp;B295&amp;"-"&amp;C295&amp;"-"&amp;TEXT(D295,"0000"))</f>
        <v/>
      </c>
      <c r="B295" s="15" t="n"/>
      <c r="C295" s="15" t="n"/>
      <c r="D295" s="15" t="n"/>
      <c r="E295" s="16" t="n"/>
      <c r="F295" s="15" t="n"/>
      <c r="G295" s="15" t="n"/>
      <c r="H295" s="16" t="n"/>
      <c r="I295" s="15" t="n"/>
      <c r="J295" s="15" t="n"/>
      <c r="K295" s="15" t="n"/>
      <c r="L295" s="15" t="n"/>
      <c r="M295" s="15" t="n"/>
      <c r="N295" s="16" t="n"/>
      <c r="O295" s="16" t="n"/>
      <c r="P295" s="15" t="n"/>
      <c r="Q295" s="14">
        <f>IF(A295="","",SUMIFS('Register'!$K$6:$K$505,'Register'!$P$6:$P$505,"Approved",'Register'!$E$6:$E$505,"&lt;="&amp;E295))</f>
        <v/>
      </c>
      <c r="R295" s="17">
        <f>IF(OR(A295="",CONTRACT_SUM=""),"",Q295/CONTRACT_SUM)</f>
        <v/>
      </c>
      <c r="S295" s="18">
        <f>IF(H295="","",H295+TA_VO)</f>
        <v/>
      </c>
      <c r="T295" s="14">
        <f>IF(H295="","",IF(N295="",DATADATE,N295)-H295)</f>
        <v/>
      </c>
      <c r="U295" s="14">
        <f>IF(OR(S295="",N295&lt;&gt;""),"",IF(DATADATE&gt;S295,"OVERDUE",""))</f>
        <v/>
      </c>
      <c r="V295" s="15" t="n"/>
      <c r="W295" s="15" t="n"/>
    </row>
    <row r="296">
      <c r="A296" s="14">
        <f>IF(D296="","",PROJ&amp;"-"&amp;B296&amp;"-"&amp;C296&amp;"-"&amp;TEXT(D296,"0000"))</f>
        <v/>
      </c>
      <c r="B296" s="15" t="n"/>
      <c r="C296" s="15" t="n"/>
      <c r="D296" s="15" t="n"/>
      <c r="E296" s="16" t="n"/>
      <c r="F296" s="15" t="n"/>
      <c r="G296" s="15" t="n"/>
      <c r="H296" s="16" t="n"/>
      <c r="I296" s="15" t="n"/>
      <c r="J296" s="15" t="n"/>
      <c r="K296" s="15" t="n"/>
      <c r="L296" s="15" t="n"/>
      <c r="M296" s="15" t="n"/>
      <c r="N296" s="16" t="n"/>
      <c r="O296" s="16" t="n"/>
      <c r="P296" s="15" t="n"/>
      <c r="Q296" s="14">
        <f>IF(A296="","",SUMIFS('Register'!$K$6:$K$505,'Register'!$P$6:$P$505,"Approved",'Register'!$E$6:$E$505,"&lt;="&amp;E296))</f>
        <v/>
      </c>
      <c r="R296" s="17">
        <f>IF(OR(A296="",CONTRACT_SUM=""),"",Q296/CONTRACT_SUM)</f>
        <v/>
      </c>
      <c r="S296" s="18">
        <f>IF(H296="","",H296+TA_VO)</f>
        <v/>
      </c>
      <c r="T296" s="14">
        <f>IF(H296="","",IF(N296="",DATADATE,N296)-H296)</f>
        <v/>
      </c>
      <c r="U296" s="14">
        <f>IF(OR(S296="",N296&lt;&gt;""),"",IF(DATADATE&gt;S296,"OVERDUE",""))</f>
        <v/>
      </c>
      <c r="V296" s="15" t="n"/>
      <c r="W296" s="15" t="n"/>
    </row>
    <row r="297">
      <c r="A297" s="14">
        <f>IF(D297="","",PROJ&amp;"-"&amp;B297&amp;"-"&amp;C297&amp;"-"&amp;TEXT(D297,"0000"))</f>
        <v/>
      </c>
      <c r="B297" s="15" t="n"/>
      <c r="C297" s="15" t="n"/>
      <c r="D297" s="15" t="n"/>
      <c r="E297" s="16" t="n"/>
      <c r="F297" s="15" t="n"/>
      <c r="G297" s="15" t="n"/>
      <c r="H297" s="16" t="n"/>
      <c r="I297" s="15" t="n"/>
      <c r="J297" s="15" t="n"/>
      <c r="K297" s="15" t="n"/>
      <c r="L297" s="15" t="n"/>
      <c r="M297" s="15" t="n"/>
      <c r="N297" s="16" t="n"/>
      <c r="O297" s="16" t="n"/>
      <c r="P297" s="15" t="n"/>
      <c r="Q297" s="14">
        <f>IF(A297="","",SUMIFS('Register'!$K$6:$K$505,'Register'!$P$6:$P$505,"Approved",'Register'!$E$6:$E$505,"&lt;="&amp;E297))</f>
        <v/>
      </c>
      <c r="R297" s="17">
        <f>IF(OR(A297="",CONTRACT_SUM=""),"",Q297/CONTRACT_SUM)</f>
        <v/>
      </c>
      <c r="S297" s="18">
        <f>IF(H297="","",H297+TA_VO)</f>
        <v/>
      </c>
      <c r="T297" s="14">
        <f>IF(H297="","",IF(N297="",DATADATE,N297)-H297)</f>
        <v/>
      </c>
      <c r="U297" s="14">
        <f>IF(OR(S297="",N297&lt;&gt;""),"",IF(DATADATE&gt;S297,"OVERDUE",""))</f>
        <v/>
      </c>
      <c r="V297" s="15" t="n"/>
      <c r="W297" s="15" t="n"/>
    </row>
    <row r="298">
      <c r="A298" s="14">
        <f>IF(D298="","",PROJ&amp;"-"&amp;B298&amp;"-"&amp;C298&amp;"-"&amp;TEXT(D298,"0000"))</f>
        <v/>
      </c>
      <c r="B298" s="15" t="n"/>
      <c r="C298" s="15" t="n"/>
      <c r="D298" s="15" t="n"/>
      <c r="E298" s="16" t="n"/>
      <c r="F298" s="15" t="n"/>
      <c r="G298" s="15" t="n"/>
      <c r="H298" s="16" t="n"/>
      <c r="I298" s="15" t="n"/>
      <c r="J298" s="15" t="n"/>
      <c r="K298" s="15" t="n"/>
      <c r="L298" s="15" t="n"/>
      <c r="M298" s="15" t="n"/>
      <c r="N298" s="16" t="n"/>
      <c r="O298" s="16" t="n"/>
      <c r="P298" s="15" t="n"/>
      <c r="Q298" s="14">
        <f>IF(A298="","",SUMIFS('Register'!$K$6:$K$505,'Register'!$P$6:$P$505,"Approved",'Register'!$E$6:$E$505,"&lt;="&amp;E298))</f>
        <v/>
      </c>
      <c r="R298" s="17">
        <f>IF(OR(A298="",CONTRACT_SUM=""),"",Q298/CONTRACT_SUM)</f>
        <v/>
      </c>
      <c r="S298" s="18">
        <f>IF(H298="","",H298+TA_VO)</f>
        <v/>
      </c>
      <c r="T298" s="14">
        <f>IF(H298="","",IF(N298="",DATADATE,N298)-H298)</f>
        <v/>
      </c>
      <c r="U298" s="14">
        <f>IF(OR(S298="",N298&lt;&gt;""),"",IF(DATADATE&gt;S298,"OVERDUE",""))</f>
        <v/>
      </c>
      <c r="V298" s="15" t="n"/>
      <c r="W298" s="15" t="n"/>
    </row>
    <row r="299">
      <c r="A299" s="14">
        <f>IF(D299="","",PROJ&amp;"-"&amp;B299&amp;"-"&amp;C299&amp;"-"&amp;TEXT(D299,"0000"))</f>
        <v/>
      </c>
      <c r="B299" s="15" t="n"/>
      <c r="C299" s="15" t="n"/>
      <c r="D299" s="15" t="n"/>
      <c r="E299" s="16" t="n"/>
      <c r="F299" s="15" t="n"/>
      <c r="G299" s="15" t="n"/>
      <c r="H299" s="16" t="n"/>
      <c r="I299" s="15" t="n"/>
      <c r="J299" s="15" t="n"/>
      <c r="K299" s="15" t="n"/>
      <c r="L299" s="15" t="n"/>
      <c r="M299" s="15" t="n"/>
      <c r="N299" s="16" t="n"/>
      <c r="O299" s="16" t="n"/>
      <c r="P299" s="15" t="n"/>
      <c r="Q299" s="14">
        <f>IF(A299="","",SUMIFS('Register'!$K$6:$K$505,'Register'!$P$6:$P$505,"Approved",'Register'!$E$6:$E$505,"&lt;="&amp;E299))</f>
        <v/>
      </c>
      <c r="R299" s="17">
        <f>IF(OR(A299="",CONTRACT_SUM=""),"",Q299/CONTRACT_SUM)</f>
        <v/>
      </c>
      <c r="S299" s="18">
        <f>IF(H299="","",H299+TA_VO)</f>
        <v/>
      </c>
      <c r="T299" s="14">
        <f>IF(H299="","",IF(N299="",DATADATE,N299)-H299)</f>
        <v/>
      </c>
      <c r="U299" s="14">
        <f>IF(OR(S299="",N299&lt;&gt;""),"",IF(DATADATE&gt;S299,"OVERDUE",""))</f>
        <v/>
      </c>
      <c r="V299" s="15" t="n"/>
      <c r="W299" s="15" t="n"/>
    </row>
    <row r="300">
      <c r="A300" s="14">
        <f>IF(D300="","",PROJ&amp;"-"&amp;B300&amp;"-"&amp;C300&amp;"-"&amp;TEXT(D300,"0000"))</f>
        <v/>
      </c>
      <c r="B300" s="15" t="n"/>
      <c r="C300" s="15" t="n"/>
      <c r="D300" s="15" t="n"/>
      <c r="E300" s="16" t="n"/>
      <c r="F300" s="15" t="n"/>
      <c r="G300" s="15" t="n"/>
      <c r="H300" s="16" t="n"/>
      <c r="I300" s="15" t="n"/>
      <c r="J300" s="15" t="n"/>
      <c r="K300" s="15" t="n"/>
      <c r="L300" s="15" t="n"/>
      <c r="M300" s="15" t="n"/>
      <c r="N300" s="16" t="n"/>
      <c r="O300" s="16" t="n"/>
      <c r="P300" s="15" t="n"/>
      <c r="Q300" s="14">
        <f>IF(A300="","",SUMIFS('Register'!$K$6:$K$505,'Register'!$P$6:$P$505,"Approved",'Register'!$E$6:$E$505,"&lt;="&amp;E300))</f>
        <v/>
      </c>
      <c r="R300" s="17">
        <f>IF(OR(A300="",CONTRACT_SUM=""),"",Q300/CONTRACT_SUM)</f>
        <v/>
      </c>
      <c r="S300" s="18">
        <f>IF(H300="","",H300+TA_VO)</f>
        <v/>
      </c>
      <c r="T300" s="14">
        <f>IF(H300="","",IF(N300="",DATADATE,N300)-H300)</f>
        <v/>
      </c>
      <c r="U300" s="14">
        <f>IF(OR(S300="",N300&lt;&gt;""),"",IF(DATADATE&gt;S300,"OVERDUE",""))</f>
        <v/>
      </c>
      <c r="V300" s="15" t="n"/>
      <c r="W300" s="15" t="n"/>
    </row>
    <row r="301">
      <c r="A301" s="14">
        <f>IF(D301="","",PROJ&amp;"-"&amp;B301&amp;"-"&amp;C301&amp;"-"&amp;TEXT(D301,"0000"))</f>
        <v/>
      </c>
      <c r="B301" s="15" t="n"/>
      <c r="C301" s="15" t="n"/>
      <c r="D301" s="15" t="n"/>
      <c r="E301" s="16" t="n"/>
      <c r="F301" s="15" t="n"/>
      <c r="G301" s="15" t="n"/>
      <c r="H301" s="16" t="n"/>
      <c r="I301" s="15" t="n"/>
      <c r="J301" s="15" t="n"/>
      <c r="K301" s="15" t="n"/>
      <c r="L301" s="15" t="n"/>
      <c r="M301" s="15" t="n"/>
      <c r="N301" s="16" t="n"/>
      <c r="O301" s="16" t="n"/>
      <c r="P301" s="15" t="n"/>
      <c r="Q301" s="14">
        <f>IF(A301="","",SUMIFS('Register'!$K$6:$K$505,'Register'!$P$6:$P$505,"Approved",'Register'!$E$6:$E$505,"&lt;="&amp;E301))</f>
        <v/>
      </c>
      <c r="R301" s="17">
        <f>IF(OR(A301="",CONTRACT_SUM=""),"",Q301/CONTRACT_SUM)</f>
        <v/>
      </c>
      <c r="S301" s="18">
        <f>IF(H301="","",H301+TA_VO)</f>
        <v/>
      </c>
      <c r="T301" s="14">
        <f>IF(H301="","",IF(N301="",DATADATE,N301)-H301)</f>
        <v/>
      </c>
      <c r="U301" s="14">
        <f>IF(OR(S301="",N301&lt;&gt;""),"",IF(DATADATE&gt;S301,"OVERDUE",""))</f>
        <v/>
      </c>
      <c r="V301" s="15" t="n"/>
      <c r="W301" s="15" t="n"/>
    </row>
    <row r="302">
      <c r="A302" s="14">
        <f>IF(D302="","",PROJ&amp;"-"&amp;B302&amp;"-"&amp;C302&amp;"-"&amp;TEXT(D302,"0000"))</f>
        <v/>
      </c>
      <c r="B302" s="15" t="n"/>
      <c r="C302" s="15" t="n"/>
      <c r="D302" s="15" t="n"/>
      <c r="E302" s="16" t="n"/>
      <c r="F302" s="15" t="n"/>
      <c r="G302" s="15" t="n"/>
      <c r="H302" s="16" t="n"/>
      <c r="I302" s="15" t="n"/>
      <c r="J302" s="15" t="n"/>
      <c r="K302" s="15" t="n"/>
      <c r="L302" s="15" t="n"/>
      <c r="M302" s="15" t="n"/>
      <c r="N302" s="16" t="n"/>
      <c r="O302" s="16" t="n"/>
      <c r="P302" s="15" t="n"/>
      <c r="Q302" s="14">
        <f>IF(A302="","",SUMIFS('Register'!$K$6:$K$505,'Register'!$P$6:$P$505,"Approved",'Register'!$E$6:$E$505,"&lt;="&amp;E302))</f>
        <v/>
      </c>
      <c r="R302" s="17">
        <f>IF(OR(A302="",CONTRACT_SUM=""),"",Q302/CONTRACT_SUM)</f>
        <v/>
      </c>
      <c r="S302" s="18">
        <f>IF(H302="","",H302+TA_VO)</f>
        <v/>
      </c>
      <c r="T302" s="14">
        <f>IF(H302="","",IF(N302="",DATADATE,N302)-H302)</f>
        <v/>
      </c>
      <c r="U302" s="14">
        <f>IF(OR(S302="",N302&lt;&gt;""),"",IF(DATADATE&gt;S302,"OVERDUE",""))</f>
        <v/>
      </c>
      <c r="V302" s="15" t="n"/>
      <c r="W302" s="15" t="n"/>
    </row>
    <row r="303">
      <c r="A303" s="14">
        <f>IF(D303="","",PROJ&amp;"-"&amp;B303&amp;"-"&amp;C303&amp;"-"&amp;TEXT(D303,"0000"))</f>
        <v/>
      </c>
      <c r="B303" s="15" t="n"/>
      <c r="C303" s="15" t="n"/>
      <c r="D303" s="15" t="n"/>
      <c r="E303" s="16" t="n"/>
      <c r="F303" s="15" t="n"/>
      <c r="G303" s="15" t="n"/>
      <c r="H303" s="16" t="n"/>
      <c r="I303" s="15" t="n"/>
      <c r="J303" s="15" t="n"/>
      <c r="K303" s="15" t="n"/>
      <c r="L303" s="15" t="n"/>
      <c r="M303" s="15" t="n"/>
      <c r="N303" s="16" t="n"/>
      <c r="O303" s="16" t="n"/>
      <c r="P303" s="15" t="n"/>
      <c r="Q303" s="14">
        <f>IF(A303="","",SUMIFS('Register'!$K$6:$K$505,'Register'!$P$6:$P$505,"Approved",'Register'!$E$6:$E$505,"&lt;="&amp;E303))</f>
        <v/>
      </c>
      <c r="R303" s="17">
        <f>IF(OR(A303="",CONTRACT_SUM=""),"",Q303/CONTRACT_SUM)</f>
        <v/>
      </c>
      <c r="S303" s="18">
        <f>IF(H303="","",H303+TA_VO)</f>
        <v/>
      </c>
      <c r="T303" s="14">
        <f>IF(H303="","",IF(N303="",DATADATE,N303)-H303)</f>
        <v/>
      </c>
      <c r="U303" s="14">
        <f>IF(OR(S303="",N303&lt;&gt;""),"",IF(DATADATE&gt;S303,"OVERDUE",""))</f>
        <v/>
      </c>
      <c r="V303" s="15" t="n"/>
      <c r="W303" s="15" t="n"/>
    </row>
    <row r="304">
      <c r="A304" s="14">
        <f>IF(D304="","",PROJ&amp;"-"&amp;B304&amp;"-"&amp;C304&amp;"-"&amp;TEXT(D304,"0000"))</f>
        <v/>
      </c>
      <c r="B304" s="15" t="n"/>
      <c r="C304" s="15" t="n"/>
      <c r="D304" s="15" t="n"/>
      <c r="E304" s="16" t="n"/>
      <c r="F304" s="15" t="n"/>
      <c r="G304" s="15" t="n"/>
      <c r="H304" s="16" t="n"/>
      <c r="I304" s="15" t="n"/>
      <c r="J304" s="15" t="n"/>
      <c r="K304" s="15" t="n"/>
      <c r="L304" s="15" t="n"/>
      <c r="M304" s="15" t="n"/>
      <c r="N304" s="16" t="n"/>
      <c r="O304" s="16" t="n"/>
      <c r="P304" s="15" t="n"/>
      <c r="Q304" s="14">
        <f>IF(A304="","",SUMIFS('Register'!$K$6:$K$505,'Register'!$P$6:$P$505,"Approved",'Register'!$E$6:$E$505,"&lt;="&amp;E304))</f>
        <v/>
      </c>
      <c r="R304" s="17">
        <f>IF(OR(A304="",CONTRACT_SUM=""),"",Q304/CONTRACT_SUM)</f>
        <v/>
      </c>
      <c r="S304" s="18">
        <f>IF(H304="","",H304+TA_VO)</f>
        <v/>
      </c>
      <c r="T304" s="14">
        <f>IF(H304="","",IF(N304="",DATADATE,N304)-H304)</f>
        <v/>
      </c>
      <c r="U304" s="14">
        <f>IF(OR(S304="",N304&lt;&gt;""),"",IF(DATADATE&gt;S304,"OVERDUE",""))</f>
        <v/>
      </c>
      <c r="V304" s="15" t="n"/>
      <c r="W304" s="15" t="n"/>
    </row>
    <row r="305">
      <c r="A305" s="14">
        <f>IF(D305="","",PROJ&amp;"-"&amp;B305&amp;"-"&amp;C305&amp;"-"&amp;TEXT(D305,"0000"))</f>
        <v/>
      </c>
      <c r="B305" s="15" t="n"/>
      <c r="C305" s="15" t="n"/>
      <c r="D305" s="15" t="n"/>
      <c r="E305" s="16" t="n"/>
      <c r="F305" s="15" t="n"/>
      <c r="G305" s="15" t="n"/>
      <c r="H305" s="16" t="n"/>
      <c r="I305" s="15" t="n"/>
      <c r="J305" s="15" t="n"/>
      <c r="K305" s="15" t="n"/>
      <c r="L305" s="15" t="n"/>
      <c r="M305" s="15" t="n"/>
      <c r="N305" s="16" t="n"/>
      <c r="O305" s="16" t="n"/>
      <c r="P305" s="15" t="n"/>
      <c r="Q305" s="14">
        <f>IF(A305="","",SUMIFS('Register'!$K$6:$K$505,'Register'!$P$6:$P$505,"Approved",'Register'!$E$6:$E$505,"&lt;="&amp;E305))</f>
        <v/>
      </c>
      <c r="R305" s="17">
        <f>IF(OR(A305="",CONTRACT_SUM=""),"",Q305/CONTRACT_SUM)</f>
        <v/>
      </c>
      <c r="S305" s="18">
        <f>IF(H305="","",H305+TA_VO)</f>
        <v/>
      </c>
      <c r="T305" s="14">
        <f>IF(H305="","",IF(N305="",DATADATE,N305)-H305)</f>
        <v/>
      </c>
      <c r="U305" s="14">
        <f>IF(OR(S305="",N305&lt;&gt;""),"",IF(DATADATE&gt;S305,"OVERDUE",""))</f>
        <v/>
      </c>
      <c r="V305" s="15" t="n"/>
      <c r="W305" s="15" t="n"/>
    </row>
    <row r="306">
      <c r="A306" s="14">
        <f>IF(D306="","",PROJ&amp;"-"&amp;B306&amp;"-"&amp;C306&amp;"-"&amp;TEXT(D306,"0000"))</f>
        <v/>
      </c>
      <c r="B306" s="15" t="n"/>
      <c r="C306" s="15" t="n"/>
      <c r="D306" s="15" t="n"/>
      <c r="E306" s="16" t="n"/>
      <c r="F306" s="15" t="n"/>
      <c r="G306" s="15" t="n"/>
      <c r="H306" s="16" t="n"/>
      <c r="I306" s="15" t="n"/>
      <c r="J306" s="15" t="n"/>
      <c r="K306" s="15" t="n"/>
      <c r="L306" s="15" t="n"/>
      <c r="M306" s="15" t="n"/>
      <c r="N306" s="16" t="n"/>
      <c r="O306" s="16" t="n"/>
      <c r="P306" s="15" t="n"/>
      <c r="Q306" s="14">
        <f>IF(A306="","",SUMIFS('Register'!$K$6:$K$505,'Register'!$P$6:$P$505,"Approved",'Register'!$E$6:$E$505,"&lt;="&amp;E306))</f>
        <v/>
      </c>
      <c r="R306" s="17">
        <f>IF(OR(A306="",CONTRACT_SUM=""),"",Q306/CONTRACT_SUM)</f>
        <v/>
      </c>
      <c r="S306" s="18">
        <f>IF(H306="","",H306+TA_VO)</f>
        <v/>
      </c>
      <c r="T306" s="14">
        <f>IF(H306="","",IF(N306="",DATADATE,N306)-H306)</f>
        <v/>
      </c>
      <c r="U306" s="14">
        <f>IF(OR(S306="",N306&lt;&gt;""),"",IF(DATADATE&gt;S306,"OVERDUE",""))</f>
        <v/>
      </c>
      <c r="V306" s="15" t="n"/>
      <c r="W306" s="15" t="n"/>
    </row>
    <row r="307">
      <c r="A307" s="14">
        <f>IF(D307="","",PROJ&amp;"-"&amp;B307&amp;"-"&amp;C307&amp;"-"&amp;TEXT(D307,"0000"))</f>
        <v/>
      </c>
      <c r="B307" s="15" t="n"/>
      <c r="C307" s="15" t="n"/>
      <c r="D307" s="15" t="n"/>
      <c r="E307" s="16" t="n"/>
      <c r="F307" s="15" t="n"/>
      <c r="G307" s="15" t="n"/>
      <c r="H307" s="16" t="n"/>
      <c r="I307" s="15" t="n"/>
      <c r="J307" s="15" t="n"/>
      <c r="K307" s="15" t="n"/>
      <c r="L307" s="15" t="n"/>
      <c r="M307" s="15" t="n"/>
      <c r="N307" s="16" t="n"/>
      <c r="O307" s="16" t="n"/>
      <c r="P307" s="15" t="n"/>
      <c r="Q307" s="14">
        <f>IF(A307="","",SUMIFS('Register'!$K$6:$K$505,'Register'!$P$6:$P$505,"Approved",'Register'!$E$6:$E$505,"&lt;="&amp;E307))</f>
        <v/>
      </c>
      <c r="R307" s="17">
        <f>IF(OR(A307="",CONTRACT_SUM=""),"",Q307/CONTRACT_SUM)</f>
        <v/>
      </c>
      <c r="S307" s="18">
        <f>IF(H307="","",H307+TA_VO)</f>
        <v/>
      </c>
      <c r="T307" s="14">
        <f>IF(H307="","",IF(N307="",DATADATE,N307)-H307)</f>
        <v/>
      </c>
      <c r="U307" s="14">
        <f>IF(OR(S307="",N307&lt;&gt;""),"",IF(DATADATE&gt;S307,"OVERDUE",""))</f>
        <v/>
      </c>
      <c r="V307" s="15" t="n"/>
      <c r="W307" s="15" t="n"/>
    </row>
    <row r="308">
      <c r="A308" s="14">
        <f>IF(D308="","",PROJ&amp;"-"&amp;B308&amp;"-"&amp;C308&amp;"-"&amp;TEXT(D308,"0000"))</f>
        <v/>
      </c>
      <c r="B308" s="15" t="n"/>
      <c r="C308" s="15" t="n"/>
      <c r="D308" s="15" t="n"/>
      <c r="E308" s="16" t="n"/>
      <c r="F308" s="15" t="n"/>
      <c r="G308" s="15" t="n"/>
      <c r="H308" s="16" t="n"/>
      <c r="I308" s="15" t="n"/>
      <c r="J308" s="15" t="n"/>
      <c r="K308" s="15" t="n"/>
      <c r="L308" s="15" t="n"/>
      <c r="M308" s="15" t="n"/>
      <c r="N308" s="16" t="n"/>
      <c r="O308" s="16" t="n"/>
      <c r="P308" s="15" t="n"/>
      <c r="Q308" s="14">
        <f>IF(A308="","",SUMIFS('Register'!$K$6:$K$505,'Register'!$P$6:$P$505,"Approved",'Register'!$E$6:$E$505,"&lt;="&amp;E308))</f>
        <v/>
      </c>
      <c r="R308" s="17">
        <f>IF(OR(A308="",CONTRACT_SUM=""),"",Q308/CONTRACT_SUM)</f>
        <v/>
      </c>
      <c r="S308" s="18">
        <f>IF(H308="","",H308+TA_VO)</f>
        <v/>
      </c>
      <c r="T308" s="14">
        <f>IF(H308="","",IF(N308="",DATADATE,N308)-H308)</f>
        <v/>
      </c>
      <c r="U308" s="14">
        <f>IF(OR(S308="",N308&lt;&gt;""),"",IF(DATADATE&gt;S308,"OVERDUE",""))</f>
        <v/>
      </c>
      <c r="V308" s="15" t="n"/>
      <c r="W308" s="15" t="n"/>
    </row>
    <row r="309">
      <c r="A309" s="14">
        <f>IF(D309="","",PROJ&amp;"-"&amp;B309&amp;"-"&amp;C309&amp;"-"&amp;TEXT(D309,"0000"))</f>
        <v/>
      </c>
      <c r="B309" s="15" t="n"/>
      <c r="C309" s="15" t="n"/>
      <c r="D309" s="15" t="n"/>
      <c r="E309" s="16" t="n"/>
      <c r="F309" s="15" t="n"/>
      <c r="G309" s="15" t="n"/>
      <c r="H309" s="16" t="n"/>
      <c r="I309" s="15" t="n"/>
      <c r="J309" s="15" t="n"/>
      <c r="K309" s="15" t="n"/>
      <c r="L309" s="15" t="n"/>
      <c r="M309" s="15" t="n"/>
      <c r="N309" s="16" t="n"/>
      <c r="O309" s="16" t="n"/>
      <c r="P309" s="15" t="n"/>
      <c r="Q309" s="14">
        <f>IF(A309="","",SUMIFS('Register'!$K$6:$K$505,'Register'!$P$6:$P$505,"Approved",'Register'!$E$6:$E$505,"&lt;="&amp;E309))</f>
        <v/>
      </c>
      <c r="R309" s="17">
        <f>IF(OR(A309="",CONTRACT_SUM=""),"",Q309/CONTRACT_SUM)</f>
        <v/>
      </c>
      <c r="S309" s="18">
        <f>IF(H309="","",H309+TA_VO)</f>
        <v/>
      </c>
      <c r="T309" s="14">
        <f>IF(H309="","",IF(N309="",DATADATE,N309)-H309)</f>
        <v/>
      </c>
      <c r="U309" s="14">
        <f>IF(OR(S309="",N309&lt;&gt;""),"",IF(DATADATE&gt;S309,"OVERDUE",""))</f>
        <v/>
      </c>
      <c r="V309" s="15" t="n"/>
      <c r="W309" s="15" t="n"/>
    </row>
    <row r="310">
      <c r="A310" s="14">
        <f>IF(D310="","",PROJ&amp;"-"&amp;B310&amp;"-"&amp;C310&amp;"-"&amp;TEXT(D310,"0000"))</f>
        <v/>
      </c>
      <c r="B310" s="15" t="n"/>
      <c r="C310" s="15" t="n"/>
      <c r="D310" s="15" t="n"/>
      <c r="E310" s="16" t="n"/>
      <c r="F310" s="15" t="n"/>
      <c r="G310" s="15" t="n"/>
      <c r="H310" s="16" t="n"/>
      <c r="I310" s="15" t="n"/>
      <c r="J310" s="15" t="n"/>
      <c r="K310" s="15" t="n"/>
      <c r="L310" s="15" t="n"/>
      <c r="M310" s="15" t="n"/>
      <c r="N310" s="16" t="n"/>
      <c r="O310" s="16" t="n"/>
      <c r="P310" s="15" t="n"/>
      <c r="Q310" s="14">
        <f>IF(A310="","",SUMIFS('Register'!$K$6:$K$505,'Register'!$P$6:$P$505,"Approved",'Register'!$E$6:$E$505,"&lt;="&amp;E310))</f>
        <v/>
      </c>
      <c r="R310" s="17">
        <f>IF(OR(A310="",CONTRACT_SUM=""),"",Q310/CONTRACT_SUM)</f>
        <v/>
      </c>
      <c r="S310" s="18">
        <f>IF(H310="","",H310+TA_VO)</f>
        <v/>
      </c>
      <c r="T310" s="14">
        <f>IF(H310="","",IF(N310="",DATADATE,N310)-H310)</f>
        <v/>
      </c>
      <c r="U310" s="14">
        <f>IF(OR(S310="",N310&lt;&gt;""),"",IF(DATADATE&gt;S310,"OVERDUE",""))</f>
        <v/>
      </c>
      <c r="V310" s="15" t="n"/>
      <c r="W310" s="15" t="n"/>
    </row>
    <row r="311">
      <c r="A311" s="14">
        <f>IF(D311="","",PROJ&amp;"-"&amp;B311&amp;"-"&amp;C311&amp;"-"&amp;TEXT(D311,"0000"))</f>
        <v/>
      </c>
      <c r="B311" s="15" t="n"/>
      <c r="C311" s="15" t="n"/>
      <c r="D311" s="15" t="n"/>
      <c r="E311" s="16" t="n"/>
      <c r="F311" s="15" t="n"/>
      <c r="G311" s="15" t="n"/>
      <c r="H311" s="16" t="n"/>
      <c r="I311" s="15" t="n"/>
      <c r="J311" s="15" t="n"/>
      <c r="K311" s="15" t="n"/>
      <c r="L311" s="15" t="n"/>
      <c r="M311" s="15" t="n"/>
      <c r="N311" s="16" t="n"/>
      <c r="O311" s="16" t="n"/>
      <c r="P311" s="15" t="n"/>
      <c r="Q311" s="14">
        <f>IF(A311="","",SUMIFS('Register'!$K$6:$K$505,'Register'!$P$6:$P$505,"Approved",'Register'!$E$6:$E$505,"&lt;="&amp;E311))</f>
        <v/>
      </c>
      <c r="R311" s="17">
        <f>IF(OR(A311="",CONTRACT_SUM=""),"",Q311/CONTRACT_SUM)</f>
        <v/>
      </c>
      <c r="S311" s="18">
        <f>IF(H311="","",H311+TA_VO)</f>
        <v/>
      </c>
      <c r="T311" s="14">
        <f>IF(H311="","",IF(N311="",DATADATE,N311)-H311)</f>
        <v/>
      </c>
      <c r="U311" s="14">
        <f>IF(OR(S311="",N311&lt;&gt;""),"",IF(DATADATE&gt;S311,"OVERDUE",""))</f>
        <v/>
      </c>
      <c r="V311" s="15" t="n"/>
      <c r="W311" s="15" t="n"/>
    </row>
    <row r="312">
      <c r="A312" s="14">
        <f>IF(D312="","",PROJ&amp;"-"&amp;B312&amp;"-"&amp;C312&amp;"-"&amp;TEXT(D312,"0000"))</f>
        <v/>
      </c>
      <c r="B312" s="15" t="n"/>
      <c r="C312" s="15" t="n"/>
      <c r="D312" s="15" t="n"/>
      <c r="E312" s="16" t="n"/>
      <c r="F312" s="15" t="n"/>
      <c r="G312" s="15" t="n"/>
      <c r="H312" s="16" t="n"/>
      <c r="I312" s="15" t="n"/>
      <c r="J312" s="15" t="n"/>
      <c r="K312" s="15" t="n"/>
      <c r="L312" s="15" t="n"/>
      <c r="M312" s="15" t="n"/>
      <c r="N312" s="16" t="n"/>
      <c r="O312" s="16" t="n"/>
      <c r="P312" s="15" t="n"/>
      <c r="Q312" s="14">
        <f>IF(A312="","",SUMIFS('Register'!$K$6:$K$505,'Register'!$P$6:$P$505,"Approved",'Register'!$E$6:$E$505,"&lt;="&amp;E312))</f>
        <v/>
      </c>
      <c r="R312" s="17">
        <f>IF(OR(A312="",CONTRACT_SUM=""),"",Q312/CONTRACT_SUM)</f>
        <v/>
      </c>
      <c r="S312" s="18">
        <f>IF(H312="","",H312+TA_VO)</f>
        <v/>
      </c>
      <c r="T312" s="14">
        <f>IF(H312="","",IF(N312="",DATADATE,N312)-H312)</f>
        <v/>
      </c>
      <c r="U312" s="14">
        <f>IF(OR(S312="",N312&lt;&gt;""),"",IF(DATADATE&gt;S312,"OVERDUE",""))</f>
        <v/>
      </c>
      <c r="V312" s="15" t="n"/>
      <c r="W312" s="15" t="n"/>
    </row>
    <row r="313">
      <c r="A313" s="14">
        <f>IF(D313="","",PROJ&amp;"-"&amp;B313&amp;"-"&amp;C313&amp;"-"&amp;TEXT(D313,"0000"))</f>
        <v/>
      </c>
      <c r="B313" s="15" t="n"/>
      <c r="C313" s="15" t="n"/>
      <c r="D313" s="15" t="n"/>
      <c r="E313" s="16" t="n"/>
      <c r="F313" s="15" t="n"/>
      <c r="G313" s="15" t="n"/>
      <c r="H313" s="16" t="n"/>
      <c r="I313" s="15" t="n"/>
      <c r="J313" s="15" t="n"/>
      <c r="K313" s="15" t="n"/>
      <c r="L313" s="15" t="n"/>
      <c r="M313" s="15" t="n"/>
      <c r="N313" s="16" t="n"/>
      <c r="O313" s="16" t="n"/>
      <c r="P313" s="15" t="n"/>
      <c r="Q313" s="14">
        <f>IF(A313="","",SUMIFS('Register'!$K$6:$K$505,'Register'!$P$6:$P$505,"Approved",'Register'!$E$6:$E$505,"&lt;="&amp;E313))</f>
        <v/>
      </c>
      <c r="R313" s="17">
        <f>IF(OR(A313="",CONTRACT_SUM=""),"",Q313/CONTRACT_SUM)</f>
        <v/>
      </c>
      <c r="S313" s="18">
        <f>IF(H313="","",H313+TA_VO)</f>
        <v/>
      </c>
      <c r="T313" s="14">
        <f>IF(H313="","",IF(N313="",DATADATE,N313)-H313)</f>
        <v/>
      </c>
      <c r="U313" s="14">
        <f>IF(OR(S313="",N313&lt;&gt;""),"",IF(DATADATE&gt;S313,"OVERDUE",""))</f>
        <v/>
      </c>
      <c r="V313" s="15" t="n"/>
      <c r="W313" s="15" t="n"/>
    </row>
    <row r="314">
      <c r="A314" s="14">
        <f>IF(D314="","",PROJ&amp;"-"&amp;B314&amp;"-"&amp;C314&amp;"-"&amp;TEXT(D314,"0000"))</f>
        <v/>
      </c>
      <c r="B314" s="15" t="n"/>
      <c r="C314" s="15" t="n"/>
      <c r="D314" s="15" t="n"/>
      <c r="E314" s="16" t="n"/>
      <c r="F314" s="15" t="n"/>
      <c r="G314" s="15" t="n"/>
      <c r="H314" s="16" t="n"/>
      <c r="I314" s="15" t="n"/>
      <c r="J314" s="15" t="n"/>
      <c r="K314" s="15" t="n"/>
      <c r="L314" s="15" t="n"/>
      <c r="M314" s="15" t="n"/>
      <c r="N314" s="16" t="n"/>
      <c r="O314" s="16" t="n"/>
      <c r="P314" s="15" t="n"/>
      <c r="Q314" s="14">
        <f>IF(A314="","",SUMIFS('Register'!$K$6:$K$505,'Register'!$P$6:$P$505,"Approved",'Register'!$E$6:$E$505,"&lt;="&amp;E314))</f>
        <v/>
      </c>
      <c r="R314" s="17">
        <f>IF(OR(A314="",CONTRACT_SUM=""),"",Q314/CONTRACT_SUM)</f>
        <v/>
      </c>
      <c r="S314" s="18">
        <f>IF(H314="","",H314+TA_VO)</f>
        <v/>
      </c>
      <c r="T314" s="14">
        <f>IF(H314="","",IF(N314="",DATADATE,N314)-H314)</f>
        <v/>
      </c>
      <c r="U314" s="14">
        <f>IF(OR(S314="",N314&lt;&gt;""),"",IF(DATADATE&gt;S314,"OVERDUE",""))</f>
        <v/>
      </c>
      <c r="V314" s="15" t="n"/>
      <c r="W314" s="15" t="n"/>
    </row>
    <row r="315">
      <c r="A315" s="14">
        <f>IF(D315="","",PROJ&amp;"-"&amp;B315&amp;"-"&amp;C315&amp;"-"&amp;TEXT(D315,"0000"))</f>
        <v/>
      </c>
      <c r="B315" s="15" t="n"/>
      <c r="C315" s="15" t="n"/>
      <c r="D315" s="15" t="n"/>
      <c r="E315" s="16" t="n"/>
      <c r="F315" s="15" t="n"/>
      <c r="G315" s="15" t="n"/>
      <c r="H315" s="16" t="n"/>
      <c r="I315" s="15" t="n"/>
      <c r="J315" s="15" t="n"/>
      <c r="K315" s="15" t="n"/>
      <c r="L315" s="15" t="n"/>
      <c r="M315" s="15" t="n"/>
      <c r="N315" s="16" t="n"/>
      <c r="O315" s="16" t="n"/>
      <c r="P315" s="15" t="n"/>
      <c r="Q315" s="14">
        <f>IF(A315="","",SUMIFS('Register'!$K$6:$K$505,'Register'!$P$6:$P$505,"Approved",'Register'!$E$6:$E$505,"&lt;="&amp;E315))</f>
        <v/>
      </c>
      <c r="R315" s="17">
        <f>IF(OR(A315="",CONTRACT_SUM=""),"",Q315/CONTRACT_SUM)</f>
        <v/>
      </c>
      <c r="S315" s="18">
        <f>IF(H315="","",H315+TA_VO)</f>
        <v/>
      </c>
      <c r="T315" s="14">
        <f>IF(H315="","",IF(N315="",DATADATE,N315)-H315)</f>
        <v/>
      </c>
      <c r="U315" s="14">
        <f>IF(OR(S315="",N315&lt;&gt;""),"",IF(DATADATE&gt;S315,"OVERDUE",""))</f>
        <v/>
      </c>
      <c r="V315" s="15" t="n"/>
      <c r="W315" s="15" t="n"/>
    </row>
    <row r="316">
      <c r="A316" s="14">
        <f>IF(D316="","",PROJ&amp;"-"&amp;B316&amp;"-"&amp;C316&amp;"-"&amp;TEXT(D316,"0000"))</f>
        <v/>
      </c>
      <c r="B316" s="15" t="n"/>
      <c r="C316" s="15" t="n"/>
      <c r="D316" s="15" t="n"/>
      <c r="E316" s="16" t="n"/>
      <c r="F316" s="15" t="n"/>
      <c r="G316" s="15" t="n"/>
      <c r="H316" s="16" t="n"/>
      <c r="I316" s="15" t="n"/>
      <c r="J316" s="15" t="n"/>
      <c r="K316" s="15" t="n"/>
      <c r="L316" s="15" t="n"/>
      <c r="M316" s="15" t="n"/>
      <c r="N316" s="16" t="n"/>
      <c r="O316" s="16" t="n"/>
      <c r="P316" s="15" t="n"/>
      <c r="Q316" s="14">
        <f>IF(A316="","",SUMIFS('Register'!$K$6:$K$505,'Register'!$P$6:$P$505,"Approved",'Register'!$E$6:$E$505,"&lt;="&amp;E316))</f>
        <v/>
      </c>
      <c r="R316" s="17">
        <f>IF(OR(A316="",CONTRACT_SUM=""),"",Q316/CONTRACT_SUM)</f>
        <v/>
      </c>
      <c r="S316" s="18">
        <f>IF(H316="","",H316+TA_VO)</f>
        <v/>
      </c>
      <c r="T316" s="14">
        <f>IF(H316="","",IF(N316="",DATADATE,N316)-H316)</f>
        <v/>
      </c>
      <c r="U316" s="14">
        <f>IF(OR(S316="",N316&lt;&gt;""),"",IF(DATADATE&gt;S316,"OVERDUE",""))</f>
        <v/>
      </c>
      <c r="V316" s="15" t="n"/>
      <c r="W316" s="15" t="n"/>
    </row>
    <row r="317">
      <c r="A317" s="14">
        <f>IF(D317="","",PROJ&amp;"-"&amp;B317&amp;"-"&amp;C317&amp;"-"&amp;TEXT(D317,"0000"))</f>
        <v/>
      </c>
      <c r="B317" s="15" t="n"/>
      <c r="C317" s="15" t="n"/>
      <c r="D317" s="15" t="n"/>
      <c r="E317" s="16" t="n"/>
      <c r="F317" s="15" t="n"/>
      <c r="G317" s="15" t="n"/>
      <c r="H317" s="16" t="n"/>
      <c r="I317" s="15" t="n"/>
      <c r="J317" s="15" t="n"/>
      <c r="K317" s="15" t="n"/>
      <c r="L317" s="15" t="n"/>
      <c r="M317" s="15" t="n"/>
      <c r="N317" s="16" t="n"/>
      <c r="O317" s="16" t="n"/>
      <c r="P317" s="15" t="n"/>
      <c r="Q317" s="14">
        <f>IF(A317="","",SUMIFS('Register'!$K$6:$K$505,'Register'!$P$6:$P$505,"Approved",'Register'!$E$6:$E$505,"&lt;="&amp;E317))</f>
        <v/>
      </c>
      <c r="R317" s="17">
        <f>IF(OR(A317="",CONTRACT_SUM=""),"",Q317/CONTRACT_SUM)</f>
        <v/>
      </c>
      <c r="S317" s="18">
        <f>IF(H317="","",H317+TA_VO)</f>
        <v/>
      </c>
      <c r="T317" s="14">
        <f>IF(H317="","",IF(N317="",DATADATE,N317)-H317)</f>
        <v/>
      </c>
      <c r="U317" s="14">
        <f>IF(OR(S317="",N317&lt;&gt;""),"",IF(DATADATE&gt;S317,"OVERDUE",""))</f>
        <v/>
      </c>
      <c r="V317" s="15" t="n"/>
      <c r="W317" s="15" t="n"/>
    </row>
    <row r="318">
      <c r="A318" s="14">
        <f>IF(D318="","",PROJ&amp;"-"&amp;B318&amp;"-"&amp;C318&amp;"-"&amp;TEXT(D318,"0000"))</f>
        <v/>
      </c>
      <c r="B318" s="15" t="n"/>
      <c r="C318" s="15" t="n"/>
      <c r="D318" s="15" t="n"/>
      <c r="E318" s="16" t="n"/>
      <c r="F318" s="15" t="n"/>
      <c r="G318" s="15" t="n"/>
      <c r="H318" s="16" t="n"/>
      <c r="I318" s="15" t="n"/>
      <c r="J318" s="15" t="n"/>
      <c r="K318" s="15" t="n"/>
      <c r="L318" s="15" t="n"/>
      <c r="M318" s="15" t="n"/>
      <c r="N318" s="16" t="n"/>
      <c r="O318" s="16" t="n"/>
      <c r="P318" s="15" t="n"/>
      <c r="Q318" s="14">
        <f>IF(A318="","",SUMIFS('Register'!$K$6:$K$505,'Register'!$P$6:$P$505,"Approved",'Register'!$E$6:$E$505,"&lt;="&amp;E318))</f>
        <v/>
      </c>
      <c r="R318" s="17">
        <f>IF(OR(A318="",CONTRACT_SUM=""),"",Q318/CONTRACT_SUM)</f>
        <v/>
      </c>
      <c r="S318" s="18">
        <f>IF(H318="","",H318+TA_VO)</f>
        <v/>
      </c>
      <c r="T318" s="14">
        <f>IF(H318="","",IF(N318="",DATADATE,N318)-H318)</f>
        <v/>
      </c>
      <c r="U318" s="14">
        <f>IF(OR(S318="",N318&lt;&gt;""),"",IF(DATADATE&gt;S318,"OVERDUE",""))</f>
        <v/>
      </c>
      <c r="V318" s="15" t="n"/>
      <c r="W318" s="15" t="n"/>
    </row>
    <row r="319">
      <c r="A319" s="14">
        <f>IF(D319="","",PROJ&amp;"-"&amp;B319&amp;"-"&amp;C319&amp;"-"&amp;TEXT(D319,"0000"))</f>
        <v/>
      </c>
      <c r="B319" s="15" t="n"/>
      <c r="C319" s="15" t="n"/>
      <c r="D319" s="15" t="n"/>
      <c r="E319" s="16" t="n"/>
      <c r="F319" s="15" t="n"/>
      <c r="G319" s="15" t="n"/>
      <c r="H319" s="16" t="n"/>
      <c r="I319" s="15" t="n"/>
      <c r="J319" s="15" t="n"/>
      <c r="K319" s="15" t="n"/>
      <c r="L319" s="15" t="n"/>
      <c r="M319" s="15" t="n"/>
      <c r="N319" s="16" t="n"/>
      <c r="O319" s="16" t="n"/>
      <c r="P319" s="15" t="n"/>
      <c r="Q319" s="14">
        <f>IF(A319="","",SUMIFS('Register'!$K$6:$K$505,'Register'!$P$6:$P$505,"Approved",'Register'!$E$6:$E$505,"&lt;="&amp;E319))</f>
        <v/>
      </c>
      <c r="R319" s="17">
        <f>IF(OR(A319="",CONTRACT_SUM=""),"",Q319/CONTRACT_SUM)</f>
        <v/>
      </c>
      <c r="S319" s="18">
        <f>IF(H319="","",H319+TA_VO)</f>
        <v/>
      </c>
      <c r="T319" s="14">
        <f>IF(H319="","",IF(N319="",DATADATE,N319)-H319)</f>
        <v/>
      </c>
      <c r="U319" s="14">
        <f>IF(OR(S319="",N319&lt;&gt;""),"",IF(DATADATE&gt;S319,"OVERDUE",""))</f>
        <v/>
      </c>
      <c r="V319" s="15" t="n"/>
      <c r="W319" s="15" t="n"/>
    </row>
    <row r="320">
      <c r="A320" s="14">
        <f>IF(D320="","",PROJ&amp;"-"&amp;B320&amp;"-"&amp;C320&amp;"-"&amp;TEXT(D320,"0000"))</f>
        <v/>
      </c>
      <c r="B320" s="15" t="n"/>
      <c r="C320" s="15" t="n"/>
      <c r="D320" s="15" t="n"/>
      <c r="E320" s="16" t="n"/>
      <c r="F320" s="15" t="n"/>
      <c r="G320" s="15" t="n"/>
      <c r="H320" s="16" t="n"/>
      <c r="I320" s="15" t="n"/>
      <c r="J320" s="15" t="n"/>
      <c r="K320" s="15" t="n"/>
      <c r="L320" s="15" t="n"/>
      <c r="M320" s="15" t="n"/>
      <c r="N320" s="16" t="n"/>
      <c r="O320" s="16" t="n"/>
      <c r="P320" s="15" t="n"/>
      <c r="Q320" s="14">
        <f>IF(A320="","",SUMIFS('Register'!$K$6:$K$505,'Register'!$P$6:$P$505,"Approved",'Register'!$E$6:$E$505,"&lt;="&amp;E320))</f>
        <v/>
      </c>
      <c r="R320" s="17">
        <f>IF(OR(A320="",CONTRACT_SUM=""),"",Q320/CONTRACT_SUM)</f>
        <v/>
      </c>
      <c r="S320" s="18">
        <f>IF(H320="","",H320+TA_VO)</f>
        <v/>
      </c>
      <c r="T320" s="14">
        <f>IF(H320="","",IF(N320="",DATADATE,N320)-H320)</f>
        <v/>
      </c>
      <c r="U320" s="14">
        <f>IF(OR(S320="",N320&lt;&gt;""),"",IF(DATADATE&gt;S320,"OVERDUE",""))</f>
        <v/>
      </c>
      <c r="V320" s="15" t="n"/>
      <c r="W320" s="15" t="n"/>
    </row>
    <row r="321">
      <c r="A321" s="14">
        <f>IF(D321="","",PROJ&amp;"-"&amp;B321&amp;"-"&amp;C321&amp;"-"&amp;TEXT(D321,"0000"))</f>
        <v/>
      </c>
      <c r="B321" s="15" t="n"/>
      <c r="C321" s="15" t="n"/>
      <c r="D321" s="15" t="n"/>
      <c r="E321" s="16" t="n"/>
      <c r="F321" s="15" t="n"/>
      <c r="G321" s="15" t="n"/>
      <c r="H321" s="16" t="n"/>
      <c r="I321" s="15" t="n"/>
      <c r="J321" s="15" t="n"/>
      <c r="K321" s="15" t="n"/>
      <c r="L321" s="15" t="n"/>
      <c r="M321" s="15" t="n"/>
      <c r="N321" s="16" t="n"/>
      <c r="O321" s="16" t="n"/>
      <c r="P321" s="15" t="n"/>
      <c r="Q321" s="14">
        <f>IF(A321="","",SUMIFS('Register'!$K$6:$K$505,'Register'!$P$6:$P$505,"Approved",'Register'!$E$6:$E$505,"&lt;="&amp;E321))</f>
        <v/>
      </c>
      <c r="R321" s="17">
        <f>IF(OR(A321="",CONTRACT_SUM=""),"",Q321/CONTRACT_SUM)</f>
        <v/>
      </c>
      <c r="S321" s="18">
        <f>IF(H321="","",H321+TA_VO)</f>
        <v/>
      </c>
      <c r="T321" s="14">
        <f>IF(H321="","",IF(N321="",DATADATE,N321)-H321)</f>
        <v/>
      </c>
      <c r="U321" s="14">
        <f>IF(OR(S321="",N321&lt;&gt;""),"",IF(DATADATE&gt;S321,"OVERDUE",""))</f>
        <v/>
      </c>
      <c r="V321" s="15" t="n"/>
      <c r="W321" s="15" t="n"/>
    </row>
    <row r="322">
      <c r="A322" s="14">
        <f>IF(D322="","",PROJ&amp;"-"&amp;B322&amp;"-"&amp;C322&amp;"-"&amp;TEXT(D322,"0000"))</f>
        <v/>
      </c>
      <c r="B322" s="15" t="n"/>
      <c r="C322" s="15" t="n"/>
      <c r="D322" s="15" t="n"/>
      <c r="E322" s="16" t="n"/>
      <c r="F322" s="15" t="n"/>
      <c r="G322" s="15" t="n"/>
      <c r="H322" s="16" t="n"/>
      <c r="I322" s="15" t="n"/>
      <c r="J322" s="15" t="n"/>
      <c r="K322" s="15" t="n"/>
      <c r="L322" s="15" t="n"/>
      <c r="M322" s="15" t="n"/>
      <c r="N322" s="16" t="n"/>
      <c r="O322" s="16" t="n"/>
      <c r="P322" s="15" t="n"/>
      <c r="Q322" s="14">
        <f>IF(A322="","",SUMIFS('Register'!$K$6:$K$505,'Register'!$P$6:$P$505,"Approved",'Register'!$E$6:$E$505,"&lt;="&amp;E322))</f>
        <v/>
      </c>
      <c r="R322" s="17">
        <f>IF(OR(A322="",CONTRACT_SUM=""),"",Q322/CONTRACT_SUM)</f>
        <v/>
      </c>
      <c r="S322" s="18">
        <f>IF(H322="","",H322+TA_VO)</f>
        <v/>
      </c>
      <c r="T322" s="14">
        <f>IF(H322="","",IF(N322="",DATADATE,N322)-H322)</f>
        <v/>
      </c>
      <c r="U322" s="14">
        <f>IF(OR(S322="",N322&lt;&gt;""),"",IF(DATADATE&gt;S322,"OVERDUE",""))</f>
        <v/>
      </c>
      <c r="V322" s="15" t="n"/>
      <c r="W322" s="15" t="n"/>
    </row>
    <row r="323">
      <c r="A323" s="14">
        <f>IF(D323="","",PROJ&amp;"-"&amp;B323&amp;"-"&amp;C323&amp;"-"&amp;TEXT(D323,"0000"))</f>
        <v/>
      </c>
      <c r="B323" s="15" t="n"/>
      <c r="C323" s="15" t="n"/>
      <c r="D323" s="15" t="n"/>
      <c r="E323" s="16" t="n"/>
      <c r="F323" s="15" t="n"/>
      <c r="G323" s="15" t="n"/>
      <c r="H323" s="16" t="n"/>
      <c r="I323" s="15" t="n"/>
      <c r="J323" s="15" t="n"/>
      <c r="K323" s="15" t="n"/>
      <c r="L323" s="15" t="n"/>
      <c r="M323" s="15" t="n"/>
      <c r="N323" s="16" t="n"/>
      <c r="O323" s="16" t="n"/>
      <c r="P323" s="15" t="n"/>
      <c r="Q323" s="14">
        <f>IF(A323="","",SUMIFS('Register'!$K$6:$K$505,'Register'!$P$6:$P$505,"Approved",'Register'!$E$6:$E$505,"&lt;="&amp;E323))</f>
        <v/>
      </c>
      <c r="R323" s="17">
        <f>IF(OR(A323="",CONTRACT_SUM=""),"",Q323/CONTRACT_SUM)</f>
        <v/>
      </c>
      <c r="S323" s="18">
        <f>IF(H323="","",H323+TA_VO)</f>
        <v/>
      </c>
      <c r="T323" s="14">
        <f>IF(H323="","",IF(N323="",DATADATE,N323)-H323)</f>
        <v/>
      </c>
      <c r="U323" s="14">
        <f>IF(OR(S323="",N323&lt;&gt;""),"",IF(DATADATE&gt;S323,"OVERDUE",""))</f>
        <v/>
      </c>
      <c r="V323" s="15" t="n"/>
      <c r="W323" s="15" t="n"/>
    </row>
    <row r="324">
      <c r="A324" s="14">
        <f>IF(D324="","",PROJ&amp;"-"&amp;B324&amp;"-"&amp;C324&amp;"-"&amp;TEXT(D324,"0000"))</f>
        <v/>
      </c>
      <c r="B324" s="15" t="n"/>
      <c r="C324" s="15" t="n"/>
      <c r="D324" s="15" t="n"/>
      <c r="E324" s="16" t="n"/>
      <c r="F324" s="15" t="n"/>
      <c r="G324" s="15" t="n"/>
      <c r="H324" s="16" t="n"/>
      <c r="I324" s="15" t="n"/>
      <c r="J324" s="15" t="n"/>
      <c r="K324" s="15" t="n"/>
      <c r="L324" s="15" t="n"/>
      <c r="M324" s="15" t="n"/>
      <c r="N324" s="16" t="n"/>
      <c r="O324" s="16" t="n"/>
      <c r="P324" s="15" t="n"/>
      <c r="Q324" s="14">
        <f>IF(A324="","",SUMIFS('Register'!$K$6:$K$505,'Register'!$P$6:$P$505,"Approved",'Register'!$E$6:$E$505,"&lt;="&amp;E324))</f>
        <v/>
      </c>
      <c r="R324" s="17">
        <f>IF(OR(A324="",CONTRACT_SUM=""),"",Q324/CONTRACT_SUM)</f>
        <v/>
      </c>
      <c r="S324" s="18">
        <f>IF(H324="","",H324+TA_VO)</f>
        <v/>
      </c>
      <c r="T324" s="14">
        <f>IF(H324="","",IF(N324="",DATADATE,N324)-H324)</f>
        <v/>
      </c>
      <c r="U324" s="14">
        <f>IF(OR(S324="",N324&lt;&gt;""),"",IF(DATADATE&gt;S324,"OVERDUE",""))</f>
        <v/>
      </c>
      <c r="V324" s="15" t="n"/>
      <c r="W324" s="15" t="n"/>
    </row>
    <row r="325">
      <c r="A325" s="14">
        <f>IF(D325="","",PROJ&amp;"-"&amp;B325&amp;"-"&amp;C325&amp;"-"&amp;TEXT(D325,"0000"))</f>
        <v/>
      </c>
      <c r="B325" s="15" t="n"/>
      <c r="C325" s="15" t="n"/>
      <c r="D325" s="15" t="n"/>
      <c r="E325" s="16" t="n"/>
      <c r="F325" s="15" t="n"/>
      <c r="G325" s="15" t="n"/>
      <c r="H325" s="16" t="n"/>
      <c r="I325" s="15" t="n"/>
      <c r="J325" s="15" t="n"/>
      <c r="K325" s="15" t="n"/>
      <c r="L325" s="15" t="n"/>
      <c r="M325" s="15" t="n"/>
      <c r="N325" s="16" t="n"/>
      <c r="O325" s="16" t="n"/>
      <c r="P325" s="15" t="n"/>
      <c r="Q325" s="14">
        <f>IF(A325="","",SUMIFS('Register'!$K$6:$K$505,'Register'!$P$6:$P$505,"Approved",'Register'!$E$6:$E$505,"&lt;="&amp;E325))</f>
        <v/>
      </c>
      <c r="R325" s="17">
        <f>IF(OR(A325="",CONTRACT_SUM=""),"",Q325/CONTRACT_SUM)</f>
        <v/>
      </c>
      <c r="S325" s="18">
        <f>IF(H325="","",H325+TA_VO)</f>
        <v/>
      </c>
      <c r="T325" s="14">
        <f>IF(H325="","",IF(N325="",DATADATE,N325)-H325)</f>
        <v/>
      </c>
      <c r="U325" s="14">
        <f>IF(OR(S325="",N325&lt;&gt;""),"",IF(DATADATE&gt;S325,"OVERDUE",""))</f>
        <v/>
      </c>
      <c r="V325" s="15" t="n"/>
      <c r="W325" s="15" t="n"/>
    </row>
    <row r="326">
      <c r="A326" s="14">
        <f>IF(D326="","",PROJ&amp;"-"&amp;B326&amp;"-"&amp;C326&amp;"-"&amp;TEXT(D326,"0000"))</f>
        <v/>
      </c>
      <c r="B326" s="15" t="n"/>
      <c r="C326" s="15" t="n"/>
      <c r="D326" s="15" t="n"/>
      <c r="E326" s="16" t="n"/>
      <c r="F326" s="15" t="n"/>
      <c r="G326" s="15" t="n"/>
      <c r="H326" s="16" t="n"/>
      <c r="I326" s="15" t="n"/>
      <c r="J326" s="15" t="n"/>
      <c r="K326" s="15" t="n"/>
      <c r="L326" s="15" t="n"/>
      <c r="M326" s="15" t="n"/>
      <c r="N326" s="16" t="n"/>
      <c r="O326" s="16" t="n"/>
      <c r="P326" s="15" t="n"/>
      <c r="Q326" s="14">
        <f>IF(A326="","",SUMIFS('Register'!$K$6:$K$505,'Register'!$P$6:$P$505,"Approved",'Register'!$E$6:$E$505,"&lt;="&amp;E326))</f>
        <v/>
      </c>
      <c r="R326" s="17">
        <f>IF(OR(A326="",CONTRACT_SUM=""),"",Q326/CONTRACT_SUM)</f>
        <v/>
      </c>
      <c r="S326" s="18">
        <f>IF(H326="","",H326+TA_VO)</f>
        <v/>
      </c>
      <c r="T326" s="14">
        <f>IF(H326="","",IF(N326="",DATADATE,N326)-H326)</f>
        <v/>
      </c>
      <c r="U326" s="14">
        <f>IF(OR(S326="",N326&lt;&gt;""),"",IF(DATADATE&gt;S326,"OVERDUE",""))</f>
        <v/>
      </c>
      <c r="V326" s="15" t="n"/>
      <c r="W326" s="15" t="n"/>
    </row>
    <row r="327">
      <c r="A327" s="14">
        <f>IF(D327="","",PROJ&amp;"-"&amp;B327&amp;"-"&amp;C327&amp;"-"&amp;TEXT(D327,"0000"))</f>
        <v/>
      </c>
      <c r="B327" s="15" t="n"/>
      <c r="C327" s="15" t="n"/>
      <c r="D327" s="15" t="n"/>
      <c r="E327" s="16" t="n"/>
      <c r="F327" s="15" t="n"/>
      <c r="G327" s="15" t="n"/>
      <c r="H327" s="16" t="n"/>
      <c r="I327" s="15" t="n"/>
      <c r="J327" s="15" t="n"/>
      <c r="K327" s="15" t="n"/>
      <c r="L327" s="15" t="n"/>
      <c r="M327" s="15" t="n"/>
      <c r="N327" s="16" t="n"/>
      <c r="O327" s="16" t="n"/>
      <c r="P327" s="15" t="n"/>
      <c r="Q327" s="14">
        <f>IF(A327="","",SUMIFS('Register'!$K$6:$K$505,'Register'!$P$6:$P$505,"Approved",'Register'!$E$6:$E$505,"&lt;="&amp;E327))</f>
        <v/>
      </c>
      <c r="R327" s="17">
        <f>IF(OR(A327="",CONTRACT_SUM=""),"",Q327/CONTRACT_SUM)</f>
        <v/>
      </c>
      <c r="S327" s="18">
        <f>IF(H327="","",H327+TA_VO)</f>
        <v/>
      </c>
      <c r="T327" s="14">
        <f>IF(H327="","",IF(N327="",DATADATE,N327)-H327)</f>
        <v/>
      </c>
      <c r="U327" s="14">
        <f>IF(OR(S327="",N327&lt;&gt;""),"",IF(DATADATE&gt;S327,"OVERDUE",""))</f>
        <v/>
      </c>
      <c r="V327" s="15" t="n"/>
      <c r="W327" s="15" t="n"/>
    </row>
    <row r="328">
      <c r="A328" s="14">
        <f>IF(D328="","",PROJ&amp;"-"&amp;B328&amp;"-"&amp;C328&amp;"-"&amp;TEXT(D328,"0000"))</f>
        <v/>
      </c>
      <c r="B328" s="15" t="n"/>
      <c r="C328" s="15" t="n"/>
      <c r="D328" s="15" t="n"/>
      <c r="E328" s="16" t="n"/>
      <c r="F328" s="15" t="n"/>
      <c r="G328" s="15" t="n"/>
      <c r="H328" s="16" t="n"/>
      <c r="I328" s="15" t="n"/>
      <c r="J328" s="15" t="n"/>
      <c r="K328" s="15" t="n"/>
      <c r="L328" s="15" t="n"/>
      <c r="M328" s="15" t="n"/>
      <c r="N328" s="16" t="n"/>
      <c r="O328" s="16" t="n"/>
      <c r="P328" s="15" t="n"/>
      <c r="Q328" s="14">
        <f>IF(A328="","",SUMIFS('Register'!$K$6:$K$505,'Register'!$P$6:$P$505,"Approved",'Register'!$E$6:$E$505,"&lt;="&amp;E328))</f>
        <v/>
      </c>
      <c r="R328" s="17">
        <f>IF(OR(A328="",CONTRACT_SUM=""),"",Q328/CONTRACT_SUM)</f>
        <v/>
      </c>
      <c r="S328" s="18">
        <f>IF(H328="","",H328+TA_VO)</f>
        <v/>
      </c>
      <c r="T328" s="14">
        <f>IF(H328="","",IF(N328="",DATADATE,N328)-H328)</f>
        <v/>
      </c>
      <c r="U328" s="14">
        <f>IF(OR(S328="",N328&lt;&gt;""),"",IF(DATADATE&gt;S328,"OVERDUE",""))</f>
        <v/>
      </c>
      <c r="V328" s="15" t="n"/>
      <c r="W328" s="15" t="n"/>
    </row>
    <row r="329">
      <c r="A329" s="14">
        <f>IF(D329="","",PROJ&amp;"-"&amp;B329&amp;"-"&amp;C329&amp;"-"&amp;TEXT(D329,"0000"))</f>
        <v/>
      </c>
      <c r="B329" s="15" t="n"/>
      <c r="C329" s="15" t="n"/>
      <c r="D329" s="15" t="n"/>
      <c r="E329" s="16" t="n"/>
      <c r="F329" s="15" t="n"/>
      <c r="G329" s="15" t="n"/>
      <c r="H329" s="16" t="n"/>
      <c r="I329" s="15" t="n"/>
      <c r="J329" s="15" t="n"/>
      <c r="K329" s="15" t="n"/>
      <c r="L329" s="15" t="n"/>
      <c r="M329" s="15" t="n"/>
      <c r="N329" s="16" t="n"/>
      <c r="O329" s="16" t="n"/>
      <c r="P329" s="15" t="n"/>
      <c r="Q329" s="14">
        <f>IF(A329="","",SUMIFS('Register'!$K$6:$K$505,'Register'!$P$6:$P$505,"Approved",'Register'!$E$6:$E$505,"&lt;="&amp;E329))</f>
        <v/>
      </c>
      <c r="R329" s="17">
        <f>IF(OR(A329="",CONTRACT_SUM=""),"",Q329/CONTRACT_SUM)</f>
        <v/>
      </c>
      <c r="S329" s="18">
        <f>IF(H329="","",H329+TA_VO)</f>
        <v/>
      </c>
      <c r="T329" s="14">
        <f>IF(H329="","",IF(N329="",DATADATE,N329)-H329)</f>
        <v/>
      </c>
      <c r="U329" s="14">
        <f>IF(OR(S329="",N329&lt;&gt;""),"",IF(DATADATE&gt;S329,"OVERDUE",""))</f>
        <v/>
      </c>
      <c r="V329" s="15" t="n"/>
      <c r="W329" s="15" t="n"/>
    </row>
    <row r="330">
      <c r="A330" s="14">
        <f>IF(D330="","",PROJ&amp;"-"&amp;B330&amp;"-"&amp;C330&amp;"-"&amp;TEXT(D330,"0000"))</f>
        <v/>
      </c>
      <c r="B330" s="15" t="n"/>
      <c r="C330" s="15" t="n"/>
      <c r="D330" s="15" t="n"/>
      <c r="E330" s="16" t="n"/>
      <c r="F330" s="15" t="n"/>
      <c r="G330" s="15" t="n"/>
      <c r="H330" s="16" t="n"/>
      <c r="I330" s="15" t="n"/>
      <c r="J330" s="15" t="n"/>
      <c r="K330" s="15" t="n"/>
      <c r="L330" s="15" t="n"/>
      <c r="M330" s="15" t="n"/>
      <c r="N330" s="16" t="n"/>
      <c r="O330" s="16" t="n"/>
      <c r="P330" s="15" t="n"/>
      <c r="Q330" s="14">
        <f>IF(A330="","",SUMIFS('Register'!$K$6:$K$505,'Register'!$P$6:$P$505,"Approved",'Register'!$E$6:$E$505,"&lt;="&amp;E330))</f>
        <v/>
      </c>
      <c r="R330" s="17">
        <f>IF(OR(A330="",CONTRACT_SUM=""),"",Q330/CONTRACT_SUM)</f>
        <v/>
      </c>
      <c r="S330" s="18">
        <f>IF(H330="","",H330+TA_VO)</f>
        <v/>
      </c>
      <c r="T330" s="14">
        <f>IF(H330="","",IF(N330="",DATADATE,N330)-H330)</f>
        <v/>
      </c>
      <c r="U330" s="14">
        <f>IF(OR(S330="",N330&lt;&gt;""),"",IF(DATADATE&gt;S330,"OVERDUE",""))</f>
        <v/>
      </c>
      <c r="V330" s="15" t="n"/>
      <c r="W330" s="15" t="n"/>
    </row>
    <row r="331">
      <c r="A331" s="14">
        <f>IF(D331="","",PROJ&amp;"-"&amp;B331&amp;"-"&amp;C331&amp;"-"&amp;TEXT(D331,"0000"))</f>
        <v/>
      </c>
      <c r="B331" s="15" t="n"/>
      <c r="C331" s="15" t="n"/>
      <c r="D331" s="15" t="n"/>
      <c r="E331" s="16" t="n"/>
      <c r="F331" s="15" t="n"/>
      <c r="G331" s="15" t="n"/>
      <c r="H331" s="16" t="n"/>
      <c r="I331" s="15" t="n"/>
      <c r="J331" s="15" t="n"/>
      <c r="K331" s="15" t="n"/>
      <c r="L331" s="15" t="n"/>
      <c r="M331" s="15" t="n"/>
      <c r="N331" s="16" t="n"/>
      <c r="O331" s="16" t="n"/>
      <c r="P331" s="15" t="n"/>
      <c r="Q331" s="14">
        <f>IF(A331="","",SUMIFS('Register'!$K$6:$K$505,'Register'!$P$6:$P$505,"Approved",'Register'!$E$6:$E$505,"&lt;="&amp;E331))</f>
        <v/>
      </c>
      <c r="R331" s="17">
        <f>IF(OR(A331="",CONTRACT_SUM=""),"",Q331/CONTRACT_SUM)</f>
        <v/>
      </c>
      <c r="S331" s="18">
        <f>IF(H331="","",H331+TA_VO)</f>
        <v/>
      </c>
      <c r="T331" s="14">
        <f>IF(H331="","",IF(N331="",DATADATE,N331)-H331)</f>
        <v/>
      </c>
      <c r="U331" s="14">
        <f>IF(OR(S331="",N331&lt;&gt;""),"",IF(DATADATE&gt;S331,"OVERDUE",""))</f>
        <v/>
      </c>
      <c r="V331" s="15" t="n"/>
      <c r="W331" s="15" t="n"/>
    </row>
    <row r="332">
      <c r="A332" s="14">
        <f>IF(D332="","",PROJ&amp;"-"&amp;B332&amp;"-"&amp;C332&amp;"-"&amp;TEXT(D332,"0000"))</f>
        <v/>
      </c>
      <c r="B332" s="15" t="n"/>
      <c r="C332" s="15" t="n"/>
      <c r="D332" s="15" t="n"/>
      <c r="E332" s="16" t="n"/>
      <c r="F332" s="15" t="n"/>
      <c r="G332" s="15" t="n"/>
      <c r="H332" s="16" t="n"/>
      <c r="I332" s="15" t="n"/>
      <c r="J332" s="15" t="n"/>
      <c r="K332" s="15" t="n"/>
      <c r="L332" s="15" t="n"/>
      <c r="M332" s="15" t="n"/>
      <c r="N332" s="16" t="n"/>
      <c r="O332" s="16" t="n"/>
      <c r="P332" s="15" t="n"/>
      <c r="Q332" s="14">
        <f>IF(A332="","",SUMIFS('Register'!$K$6:$K$505,'Register'!$P$6:$P$505,"Approved",'Register'!$E$6:$E$505,"&lt;="&amp;E332))</f>
        <v/>
      </c>
      <c r="R332" s="17">
        <f>IF(OR(A332="",CONTRACT_SUM=""),"",Q332/CONTRACT_SUM)</f>
        <v/>
      </c>
      <c r="S332" s="18">
        <f>IF(H332="","",H332+TA_VO)</f>
        <v/>
      </c>
      <c r="T332" s="14">
        <f>IF(H332="","",IF(N332="",DATADATE,N332)-H332)</f>
        <v/>
      </c>
      <c r="U332" s="14">
        <f>IF(OR(S332="",N332&lt;&gt;""),"",IF(DATADATE&gt;S332,"OVERDUE",""))</f>
        <v/>
      </c>
      <c r="V332" s="15" t="n"/>
      <c r="W332" s="15" t="n"/>
    </row>
    <row r="333">
      <c r="A333" s="14">
        <f>IF(D333="","",PROJ&amp;"-"&amp;B333&amp;"-"&amp;C333&amp;"-"&amp;TEXT(D333,"0000"))</f>
        <v/>
      </c>
      <c r="B333" s="15" t="n"/>
      <c r="C333" s="15" t="n"/>
      <c r="D333" s="15" t="n"/>
      <c r="E333" s="16" t="n"/>
      <c r="F333" s="15" t="n"/>
      <c r="G333" s="15" t="n"/>
      <c r="H333" s="16" t="n"/>
      <c r="I333" s="15" t="n"/>
      <c r="J333" s="15" t="n"/>
      <c r="K333" s="15" t="n"/>
      <c r="L333" s="15" t="n"/>
      <c r="M333" s="15" t="n"/>
      <c r="N333" s="16" t="n"/>
      <c r="O333" s="16" t="n"/>
      <c r="P333" s="15" t="n"/>
      <c r="Q333" s="14">
        <f>IF(A333="","",SUMIFS('Register'!$K$6:$K$505,'Register'!$P$6:$P$505,"Approved",'Register'!$E$6:$E$505,"&lt;="&amp;E333))</f>
        <v/>
      </c>
      <c r="R333" s="17">
        <f>IF(OR(A333="",CONTRACT_SUM=""),"",Q333/CONTRACT_SUM)</f>
        <v/>
      </c>
      <c r="S333" s="18">
        <f>IF(H333="","",H333+TA_VO)</f>
        <v/>
      </c>
      <c r="T333" s="14">
        <f>IF(H333="","",IF(N333="",DATADATE,N333)-H333)</f>
        <v/>
      </c>
      <c r="U333" s="14">
        <f>IF(OR(S333="",N333&lt;&gt;""),"",IF(DATADATE&gt;S333,"OVERDUE",""))</f>
        <v/>
      </c>
      <c r="V333" s="15" t="n"/>
      <c r="W333" s="15" t="n"/>
    </row>
    <row r="334">
      <c r="A334" s="14">
        <f>IF(D334="","",PROJ&amp;"-"&amp;B334&amp;"-"&amp;C334&amp;"-"&amp;TEXT(D334,"0000"))</f>
        <v/>
      </c>
      <c r="B334" s="15" t="n"/>
      <c r="C334" s="15" t="n"/>
      <c r="D334" s="15" t="n"/>
      <c r="E334" s="16" t="n"/>
      <c r="F334" s="15" t="n"/>
      <c r="G334" s="15" t="n"/>
      <c r="H334" s="16" t="n"/>
      <c r="I334" s="15" t="n"/>
      <c r="J334" s="15" t="n"/>
      <c r="K334" s="15" t="n"/>
      <c r="L334" s="15" t="n"/>
      <c r="M334" s="15" t="n"/>
      <c r="N334" s="16" t="n"/>
      <c r="O334" s="16" t="n"/>
      <c r="P334" s="15" t="n"/>
      <c r="Q334" s="14">
        <f>IF(A334="","",SUMIFS('Register'!$K$6:$K$505,'Register'!$P$6:$P$505,"Approved",'Register'!$E$6:$E$505,"&lt;="&amp;E334))</f>
        <v/>
      </c>
      <c r="R334" s="17">
        <f>IF(OR(A334="",CONTRACT_SUM=""),"",Q334/CONTRACT_SUM)</f>
        <v/>
      </c>
      <c r="S334" s="18">
        <f>IF(H334="","",H334+TA_VO)</f>
        <v/>
      </c>
      <c r="T334" s="14">
        <f>IF(H334="","",IF(N334="",DATADATE,N334)-H334)</f>
        <v/>
      </c>
      <c r="U334" s="14">
        <f>IF(OR(S334="",N334&lt;&gt;""),"",IF(DATADATE&gt;S334,"OVERDUE",""))</f>
        <v/>
      </c>
      <c r="V334" s="15" t="n"/>
      <c r="W334" s="15" t="n"/>
    </row>
    <row r="335">
      <c r="A335" s="14">
        <f>IF(D335="","",PROJ&amp;"-"&amp;B335&amp;"-"&amp;C335&amp;"-"&amp;TEXT(D335,"0000"))</f>
        <v/>
      </c>
      <c r="B335" s="15" t="n"/>
      <c r="C335" s="15" t="n"/>
      <c r="D335" s="15" t="n"/>
      <c r="E335" s="16" t="n"/>
      <c r="F335" s="15" t="n"/>
      <c r="G335" s="15" t="n"/>
      <c r="H335" s="16" t="n"/>
      <c r="I335" s="15" t="n"/>
      <c r="J335" s="15" t="n"/>
      <c r="K335" s="15" t="n"/>
      <c r="L335" s="15" t="n"/>
      <c r="M335" s="15" t="n"/>
      <c r="N335" s="16" t="n"/>
      <c r="O335" s="16" t="n"/>
      <c r="P335" s="15" t="n"/>
      <c r="Q335" s="14">
        <f>IF(A335="","",SUMIFS('Register'!$K$6:$K$505,'Register'!$P$6:$P$505,"Approved",'Register'!$E$6:$E$505,"&lt;="&amp;E335))</f>
        <v/>
      </c>
      <c r="R335" s="17">
        <f>IF(OR(A335="",CONTRACT_SUM=""),"",Q335/CONTRACT_SUM)</f>
        <v/>
      </c>
      <c r="S335" s="18">
        <f>IF(H335="","",H335+TA_VO)</f>
        <v/>
      </c>
      <c r="T335" s="14">
        <f>IF(H335="","",IF(N335="",DATADATE,N335)-H335)</f>
        <v/>
      </c>
      <c r="U335" s="14">
        <f>IF(OR(S335="",N335&lt;&gt;""),"",IF(DATADATE&gt;S335,"OVERDUE",""))</f>
        <v/>
      </c>
      <c r="V335" s="15" t="n"/>
      <c r="W335" s="15" t="n"/>
    </row>
    <row r="336">
      <c r="A336" s="14">
        <f>IF(D336="","",PROJ&amp;"-"&amp;B336&amp;"-"&amp;C336&amp;"-"&amp;TEXT(D336,"0000"))</f>
        <v/>
      </c>
      <c r="B336" s="15" t="n"/>
      <c r="C336" s="15" t="n"/>
      <c r="D336" s="15" t="n"/>
      <c r="E336" s="16" t="n"/>
      <c r="F336" s="15" t="n"/>
      <c r="G336" s="15" t="n"/>
      <c r="H336" s="16" t="n"/>
      <c r="I336" s="15" t="n"/>
      <c r="J336" s="15" t="n"/>
      <c r="K336" s="15" t="n"/>
      <c r="L336" s="15" t="n"/>
      <c r="M336" s="15" t="n"/>
      <c r="N336" s="16" t="n"/>
      <c r="O336" s="16" t="n"/>
      <c r="P336" s="15" t="n"/>
      <c r="Q336" s="14">
        <f>IF(A336="","",SUMIFS('Register'!$K$6:$K$505,'Register'!$P$6:$P$505,"Approved",'Register'!$E$6:$E$505,"&lt;="&amp;E336))</f>
        <v/>
      </c>
      <c r="R336" s="17">
        <f>IF(OR(A336="",CONTRACT_SUM=""),"",Q336/CONTRACT_SUM)</f>
        <v/>
      </c>
      <c r="S336" s="18">
        <f>IF(H336="","",H336+TA_VO)</f>
        <v/>
      </c>
      <c r="T336" s="14">
        <f>IF(H336="","",IF(N336="",DATADATE,N336)-H336)</f>
        <v/>
      </c>
      <c r="U336" s="14">
        <f>IF(OR(S336="",N336&lt;&gt;""),"",IF(DATADATE&gt;S336,"OVERDUE",""))</f>
        <v/>
      </c>
      <c r="V336" s="15" t="n"/>
      <c r="W336" s="15" t="n"/>
    </row>
    <row r="337">
      <c r="A337" s="14">
        <f>IF(D337="","",PROJ&amp;"-"&amp;B337&amp;"-"&amp;C337&amp;"-"&amp;TEXT(D337,"0000"))</f>
        <v/>
      </c>
      <c r="B337" s="15" t="n"/>
      <c r="C337" s="15" t="n"/>
      <c r="D337" s="15" t="n"/>
      <c r="E337" s="16" t="n"/>
      <c r="F337" s="15" t="n"/>
      <c r="G337" s="15" t="n"/>
      <c r="H337" s="16" t="n"/>
      <c r="I337" s="15" t="n"/>
      <c r="J337" s="15" t="n"/>
      <c r="K337" s="15" t="n"/>
      <c r="L337" s="15" t="n"/>
      <c r="M337" s="15" t="n"/>
      <c r="N337" s="16" t="n"/>
      <c r="O337" s="16" t="n"/>
      <c r="P337" s="15" t="n"/>
      <c r="Q337" s="14">
        <f>IF(A337="","",SUMIFS('Register'!$K$6:$K$505,'Register'!$P$6:$P$505,"Approved",'Register'!$E$6:$E$505,"&lt;="&amp;E337))</f>
        <v/>
      </c>
      <c r="R337" s="17">
        <f>IF(OR(A337="",CONTRACT_SUM=""),"",Q337/CONTRACT_SUM)</f>
        <v/>
      </c>
      <c r="S337" s="18">
        <f>IF(H337="","",H337+TA_VO)</f>
        <v/>
      </c>
      <c r="T337" s="14">
        <f>IF(H337="","",IF(N337="",DATADATE,N337)-H337)</f>
        <v/>
      </c>
      <c r="U337" s="14">
        <f>IF(OR(S337="",N337&lt;&gt;""),"",IF(DATADATE&gt;S337,"OVERDUE",""))</f>
        <v/>
      </c>
      <c r="V337" s="15" t="n"/>
      <c r="W337" s="15" t="n"/>
    </row>
    <row r="338">
      <c r="A338" s="14">
        <f>IF(D338="","",PROJ&amp;"-"&amp;B338&amp;"-"&amp;C338&amp;"-"&amp;TEXT(D338,"0000"))</f>
        <v/>
      </c>
      <c r="B338" s="15" t="n"/>
      <c r="C338" s="15" t="n"/>
      <c r="D338" s="15" t="n"/>
      <c r="E338" s="16" t="n"/>
      <c r="F338" s="15" t="n"/>
      <c r="G338" s="15" t="n"/>
      <c r="H338" s="16" t="n"/>
      <c r="I338" s="15" t="n"/>
      <c r="J338" s="15" t="n"/>
      <c r="K338" s="15" t="n"/>
      <c r="L338" s="15" t="n"/>
      <c r="M338" s="15" t="n"/>
      <c r="N338" s="16" t="n"/>
      <c r="O338" s="16" t="n"/>
      <c r="P338" s="15" t="n"/>
      <c r="Q338" s="14">
        <f>IF(A338="","",SUMIFS('Register'!$K$6:$K$505,'Register'!$P$6:$P$505,"Approved",'Register'!$E$6:$E$505,"&lt;="&amp;E338))</f>
        <v/>
      </c>
      <c r="R338" s="17">
        <f>IF(OR(A338="",CONTRACT_SUM=""),"",Q338/CONTRACT_SUM)</f>
        <v/>
      </c>
      <c r="S338" s="18">
        <f>IF(H338="","",H338+TA_VO)</f>
        <v/>
      </c>
      <c r="T338" s="14">
        <f>IF(H338="","",IF(N338="",DATADATE,N338)-H338)</f>
        <v/>
      </c>
      <c r="U338" s="14">
        <f>IF(OR(S338="",N338&lt;&gt;""),"",IF(DATADATE&gt;S338,"OVERDUE",""))</f>
        <v/>
      </c>
      <c r="V338" s="15" t="n"/>
      <c r="W338" s="15" t="n"/>
    </row>
    <row r="339">
      <c r="A339" s="14">
        <f>IF(D339="","",PROJ&amp;"-"&amp;B339&amp;"-"&amp;C339&amp;"-"&amp;TEXT(D339,"0000"))</f>
        <v/>
      </c>
      <c r="B339" s="15" t="n"/>
      <c r="C339" s="15" t="n"/>
      <c r="D339" s="15" t="n"/>
      <c r="E339" s="16" t="n"/>
      <c r="F339" s="15" t="n"/>
      <c r="G339" s="15" t="n"/>
      <c r="H339" s="16" t="n"/>
      <c r="I339" s="15" t="n"/>
      <c r="J339" s="15" t="n"/>
      <c r="K339" s="15" t="n"/>
      <c r="L339" s="15" t="n"/>
      <c r="M339" s="15" t="n"/>
      <c r="N339" s="16" t="n"/>
      <c r="O339" s="16" t="n"/>
      <c r="P339" s="15" t="n"/>
      <c r="Q339" s="14">
        <f>IF(A339="","",SUMIFS('Register'!$K$6:$K$505,'Register'!$P$6:$P$505,"Approved",'Register'!$E$6:$E$505,"&lt;="&amp;E339))</f>
        <v/>
      </c>
      <c r="R339" s="17">
        <f>IF(OR(A339="",CONTRACT_SUM=""),"",Q339/CONTRACT_SUM)</f>
        <v/>
      </c>
      <c r="S339" s="18">
        <f>IF(H339="","",H339+TA_VO)</f>
        <v/>
      </c>
      <c r="T339" s="14">
        <f>IF(H339="","",IF(N339="",DATADATE,N339)-H339)</f>
        <v/>
      </c>
      <c r="U339" s="14">
        <f>IF(OR(S339="",N339&lt;&gt;""),"",IF(DATADATE&gt;S339,"OVERDUE",""))</f>
        <v/>
      </c>
      <c r="V339" s="15" t="n"/>
      <c r="W339" s="15" t="n"/>
    </row>
    <row r="340">
      <c r="A340" s="14">
        <f>IF(D340="","",PROJ&amp;"-"&amp;B340&amp;"-"&amp;C340&amp;"-"&amp;TEXT(D340,"0000"))</f>
        <v/>
      </c>
      <c r="B340" s="15" t="n"/>
      <c r="C340" s="15" t="n"/>
      <c r="D340" s="15" t="n"/>
      <c r="E340" s="16" t="n"/>
      <c r="F340" s="15" t="n"/>
      <c r="G340" s="15" t="n"/>
      <c r="H340" s="16" t="n"/>
      <c r="I340" s="15" t="n"/>
      <c r="J340" s="15" t="n"/>
      <c r="K340" s="15" t="n"/>
      <c r="L340" s="15" t="n"/>
      <c r="M340" s="15" t="n"/>
      <c r="N340" s="16" t="n"/>
      <c r="O340" s="16" t="n"/>
      <c r="P340" s="15" t="n"/>
      <c r="Q340" s="14">
        <f>IF(A340="","",SUMIFS('Register'!$K$6:$K$505,'Register'!$P$6:$P$505,"Approved",'Register'!$E$6:$E$505,"&lt;="&amp;E340))</f>
        <v/>
      </c>
      <c r="R340" s="17">
        <f>IF(OR(A340="",CONTRACT_SUM=""),"",Q340/CONTRACT_SUM)</f>
        <v/>
      </c>
      <c r="S340" s="18">
        <f>IF(H340="","",H340+TA_VO)</f>
        <v/>
      </c>
      <c r="T340" s="14">
        <f>IF(H340="","",IF(N340="",DATADATE,N340)-H340)</f>
        <v/>
      </c>
      <c r="U340" s="14">
        <f>IF(OR(S340="",N340&lt;&gt;""),"",IF(DATADATE&gt;S340,"OVERDUE",""))</f>
        <v/>
      </c>
      <c r="V340" s="15" t="n"/>
      <c r="W340" s="15" t="n"/>
    </row>
    <row r="341">
      <c r="A341" s="14">
        <f>IF(D341="","",PROJ&amp;"-"&amp;B341&amp;"-"&amp;C341&amp;"-"&amp;TEXT(D341,"0000"))</f>
        <v/>
      </c>
      <c r="B341" s="15" t="n"/>
      <c r="C341" s="15" t="n"/>
      <c r="D341" s="15" t="n"/>
      <c r="E341" s="16" t="n"/>
      <c r="F341" s="15" t="n"/>
      <c r="G341" s="15" t="n"/>
      <c r="H341" s="16" t="n"/>
      <c r="I341" s="15" t="n"/>
      <c r="J341" s="15" t="n"/>
      <c r="K341" s="15" t="n"/>
      <c r="L341" s="15" t="n"/>
      <c r="M341" s="15" t="n"/>
      <c r="N341" s="16" t="n"/>
      <c r="O341" s="16" t="n"/>
      <c r="P341" s="15" t="n"/>
      <c r="Q341" s="14">
        <f>IF(A341="","",SUMIFS('Register'!$K$6:$K$505,'Register'!$P$6:$P$505,"Approved",'Register'!$E$6:$E$505,"&lt;="&amp;E341))</f>
        <v/>
      </c>
      <c r="R341" s="17">
        <f>IF(OR(A341="",CONTRACT_SUM=""),"",Q341/CONTRACT_SUM)</f>
        <v/>
      </c>
      <c r="S341" s="18">
        <f>IF(H341="","",H341+TA_VO)</f>
        <v/>
      </c>
      <c r="T341" s="14">
        <f>IF(H341="","",IF(N341="",DATADATE,N341)-H341)</f>
        <v/>
      </c>
      <c r="U341" s="14">
        <f>IF(OR(S341="",N341&lt;&gt;""),"",IF(DATADATE&gt;S341,"OVERDUE",""))</f>
        <v/>
      </c>
      <c r="V341" s="15" t="n"/>
      <c r="W341" s="15" t="n"/>
    </row>
    <row r="342">
      <c r="A342" s="14">
        <f>IF(D342="","",PROJ&amp;"-"&amp;B342&amp;"-"&amp;C342&amp;"-"&amp;TEXT(D342,"0000"))</f>
        <v/>
      </c>
      <c r="B342" s="15" t="n"/>
      <c r="C342" s="15" t="n"/>
      <c r="D342" s="15" t="n"/>
      <c r="E342" s="16" t="n"/>
      <c r="F342" s="15" t="n"/>
      <c r="G342" s="15" t="n"/>
      <c r="H342" s="16" t="n"/>
      <c r="I342" s="15" t="n"/>
      <c r="J342" s="15" t="n"/>
      <c r="K342" s="15" t="n"/>
      <c r="L342" s="15" t="n"/>
      <c r="M342" s="15" t="n"/>
      <c r="N342" s="16" t="n"/>
      <c r="O342" s="16" t="n"/>
      <c r="P342" s="15" t="n"/>
      <c r="Q342" s="14">
        <f>IF(A342="","",SUMIFS('Register'!$K$6:$K$505,'Register'!$P$6:$P$505,"Approved",'Register'!$E$6:$E$505,"&lt;="&amp;E342))</f>
        <v/>
      </c>
      <c r="R342" s="17">
        <f>IF(OR(A342="",CONTRACT_SUM=""),"",Q342/CONTRACT_SUM)</f>
        <v/>
      </c>
      <c r="S342" s="18">
        <f>IF(H342="","",H342+TA_VO)</f>
        <v/>
      </c>
      <c r="T342" s="14">
        <f>IF(H342="","",IF(N342="",DATADATE,N342)-H342)</f>
        <v/>
      </c>
      <c r="U342" s="14">
        <f>IF(OR(S342="",N342&lt;&gt;""),"",IF(DATADATE&gt;S342,"OVERDUE",""))</f>
        <v/>
      </c>
      <c r="V342" s="15" t="n"/>
      <c r="W342" s="15" t="n"/>
    </row>
    <row r="343">
      <c r="A343" s="14">
        <f>IF(D343="","",PROJ&amp;"-"&amp;B343&amp;"-"&amp;C343&amp;"-"&amp;TEXT(D343,"0000"))</f>
        <v/>
      </c>
      <c r="B343" s="15" t="n"/>
      <c r="C343" s="15" t="n"/>
      <c r="D343" s="15" t="n"/>
      <c r="E343" s="16" t="n"/>
      <c r="F343" s="15" t="n"/>
      <c r="G343" s="15" t="n"/>
      <c r="H343" s="16" t="n"/>
      <c r="I343" s="15" t="n"/>
      <c r="J343" s="15" t="n"/>
      <c r="K343" s="15" t="n"/>
      <c r="L343" s="15" t="n"/>
      <c r="M343" s="15" t="n"/>
      <c r="N343" s="16" t="n"/>
      <c r="O343" s="16" t="n"/>
      <c r="P343" s="15" t="n"/>
      <c r="Q343" s="14">
        <f>IF(A343="","",SUMIFS('Register'!$K$6:$K$505,'Register'!$P$6:$P$505,"Approved",'Register'!$E$6:$E$505,"&lt;="&amp;E343))</f>
        <v/>
      </c>
      <c r="R343" s="17">
        <f>IF(OR(A343="",CONTRACT_SUM=""),"",Q343/CONTRACT_SUM)</f>
        <v/>
      </c>
      <c r="S343" s="18">
        <f>IF(H343="","",H343+TA_VO)</f>
        <v/>
      </c>
      <c r="T343" s="14">
        <f>IF(H343="","",IF(N343="",DATADATE,N343)-H343)</f>
        <v/>
      </c>
      <c r="U343" s="14">
        <f>IF(OR(S343="",N343&lt;&gt;""),"",IF(DATADATE&gt;S343,"OVERDUE",""))</f>
        <v/>
      </c>
      <c r="V343" s="15" t="n"/>
      <c r="W343" s="15" t="n"/>
    </row>
    <row r="344">
      <c r="A344" s="14">
        <f>IF(D344="","",PROJ&amp;"-"&amp;B344&amp;"-"&amp;C344&amp;"-"&amp;TEXT(D344,"0000"))</f>
        <v/>
      </c>
      <c r="B344" s="15" t="n"/>
      <c r="C344" s="15" t="n"/>
      <c r="D344" s="15" t="n"/>
      <c r="E344" s="16" t="n"/>
      <c r="F344" s="15" t="n"/>
      <c r="G344" s="15" t="n"/>
      <c r="H344" s="16" t="n"/>
      <c r="I344" s="15" t="n"/>
      <c r="J344" s="15" t="n"/>
      <c r="K344" s="15" t="n"/>
      <c r="L344" s="15" t="n"/>
      <c r="M344" s="15" t="n"/>
      <c r="N344" s="16" t="n"/>
      <c r="O344" s="16" t="n"/>
      <c r="P344" s="15" t="n"/>
      <c r="Q344" s="14">
        <f>IF(A344="","",SUMIFS('Register'!$K$6:$K$505,'Register'!$P$6:$P$505,"Approved",'Register'!$E$6:$E$505,"&lt;="&amp;E344))</f>
        <v/>
      </c>
      <c r="R344" s="17">
        <f>IF(OR(A344="",CONTRACT_SUM=""),"",Q344/CONTRACT_SUM)</f>
        <v/>
      </c>
      <c r="S344" s="18">
        <f>IF(H344="","",H344+TA_VO)</f>
        <v/>
      </c>
      <c r="T344" s="14">
        <f>IF(H344="","",IF(N344="",DATADATE,N344)-H344)</f>
        <v/>
      </c>
      <c r="U344" s="14">
        <f>IF(OR(S344="",N344&lt;&gt;""),"",IF(DATADATE&gt;S344,"OVERDUE",""))</f>
        <v/>
      </c>
      <c r="V344" s="15" t="n"/>
      <c r="W344" s="15" t="n"/>
    </row>
    <row r="345">
      <c r="A345" s="14">
        <f>IF(D345="","",PROJ&amp;"-"&amp;B345&amp;"-"&amp;C345&amp;"-"&amp;TEXT(D345,"0000"))</f>
        <v/>
      </c>
      <c r="B345" s="15" t="n"/>
      <c r="C345" s="15" t="n"/>
      <c r="D345" s="15" t="n"/>
      <c r="E345" s="16" t="n"/>
      <c r="F345" s="15" t="n"/>
      <c r="G345" s="15" t="n"/>
      <c r="H345" s="16" t="n"/>
      <c r="I345" s="15" t="n"/>
      <c r="J345" s="15" t="n"/>
      <c r="K345" s="15" t="n"/>
      <c r="L345" s="15" t="n"/>
      <c r="M345" s="15" t="n"/>
      <c r="N345" s="16" t="n"/>
      <c r="O345" s="16" t="n"/>
      <c r="P345" s="15" t="n"/>
      <c r="Q345" s="14">
        <f>IF(A345="","",SUMIFS('Register'!$K$6:$K$505,'Register'!$P$6:$P$505,"Approved",'Register'!$E$6:$E$505,"&lt;="&amp;E345))</f>
        <v/>
      </c>
      <c r="R345" s="17">
        <f>IF(OR(A345="",CONTRACT_SUM=""),"",Q345/CONTRACT_SUM)</f>
        <v/>
      </c>
      <c r="S345" s="18">
        <f>IF(H345="","",H345+TA_VO)</f>
        <v/>
      </c>
      <c r="T345" s="14">
        <f>IF(H345="","",IF(N345="",DATADATE,N345)-H345)</f>
        <v/>
      </c>
      <c r="U345" s="14">
        <f>IF(OR(S345="",N345&lt;&gt;""),"",IF(DATADATE&gt;S345,"OVERDUE",""))</f>
        <v/>
      </c>
      <c r="V345" s="15" t="n"/>
      <c r="W345" s="15" t="n"/>
    </row>
    <row r="346">
      <c r="A346" s="14">
        <f>IF(D346="","",PROJ&amp;"-"&amp;B346&amp;"-"&amp;C346&amp;"-"&amp;TEXT(D346,"0000"))</f>
        <v/>
      </c>
      <c r="B346" s="15" t="n"/>
      <c r="C346" s="15" t="n"/>
      <c r="D346" s="15" t="n"/>
      <c r="E346" s="16" t="n"/>
      <c r="F346" s="15" t="n"/>
      <c r="G346" s="15" t="n"/>
      <c r="H346" s="16" t="n"/>
      <c r="I346" s="15" t="n"/>
      <c r="J346" s="15" t="n"/>
      <c r="K346" s="15" t="n"/>
      <c r="L346" s="15" t="n"/>
      <c r="M346" s="15" t="n"/>
      <c r="N346" s="16" t="n"/>
      <c r="O346" s="16" t="n"/>
      <c r="P346" s="15" t="n"/>
      <c r="Q346" s="14">
        <f>IF(A346="","",SUMIFS('Register'!$K$6:$K$505,'Register'!$P$6:$P$505,"Approved",'Register'!$E$6:$E$505,"&lt;="&amp;E346))</f>
        <v/>
      </c>
      <c r="R346" s="17">
        <f>IF(OR(A346="",CONTRACT_SUM=""),"",Q346/CONTRACT_SUM)</f>
        <v/>
      </c>
      <c r="S346" s="18">
        <f>IF(H346="","",H346+TA_VO)</f>
        <v/>
      </c>
      <c r="T346" s="14">
        <f>IF(H346="","",IF(N346="",DATADATE,N346)-H346)</f>
        <v/>
      </c>
      <c r="U346" s="14">
        <f>IF(OR(S346="",N346&lt;&gt;""),"",IF(DATADATE&gt;S346,"OVERDUE",""))</f>
        <v/>
      </c>
      <c r="V346" s="15" t="n"/>
      <c r="W346" s="15" t="n"/>
    </row>
    <row r="347">
      <c r="A347" s="14">
        <f>IF(D347="","",PROJ&amp;"-"&amp;B347&amp;"-"&amp;C347&amp;"-"&amp;TEXT(D347,"0000"))</f>
        <v/>
      </c>
      <c r="B347" s="15" t="n"/>
      <c r="C347" s="15" t="n"/>
      <c r="D347" s="15" t="n"/>
      <c r="E347" s="16" t="n"/>
      <c r="F347" s="15" t="n"/>
      <c r="G347" s="15" t="n"/>
      <c r="H347" s="16" t="n"/>
      <c r="I347" s="15" t="n"/>
      <c r="J347" s="15" t="n"/>
      <c r="K347" s="15" t="n"/>
      <c r="L347" s="15" t="n"/>
      <c r="M347" s="15" t="n"/>
      <c r="N347" s="16" t="n"/>
      <c r="O347" s="16" t="n"/>
      <c r="P347" s="15" t="n"/>
      <c r="Q347" s="14">
        <f>IF(A347="","",SUMIFS('Register'!$K$6:$K$505,'Register'!$P$6:$P$505,"Approved",'Register'!$E$6:$E$505,"&lt;="&amp;E347))</f>
        <v/>
      </c>
      <c r="R347" s="17">
        <f>IF(OR(A347="",CONTRACT_SUM=""),"",Q347/CONTRACT_SUM)</f>
        <v/>
      </c>
      <c r="S347" s="18">
        <f>IF(H347="","",H347+TA_VO)</f>
        <v/>
      </c>
      <c r="T347" s="14">
        <f>IF(H347="","",IF(N347="",DATADATE,N347)-H347)</f>
        <v/>
      </c>
      <c r="U347" s="14">
        <f>IF(OR(S347="",N347&lt;&gt;""),"",IF(DATADATE&gt;S347,"OVERDUE",""))</f>
        <v/>
      </c>
      <c r="V347" s="15" t="n"/>
      <c r="W347" s="15" t="n"/>
    </row>
    <row r="348">
      <c r="A348" s="14">
        <f>IF(D348="","",PROJ&amp;"-"&amp;B348&amp;"-"&amp;C348&amp;"-"&amp;TEXT(D348,"0000"))</f>
        <v/>
      </c>
      <c r="B348" s="15" t="n"/>
      <c r="C348" s="15" t="n"/>
      <c r="D348" s="15" t="n"/>
      <c r="E348" s="16" t="n"/>
      <c r="F348" s="15" t="n"/>
      <c r="G348" s="15" t="n"/>
      <c r="H348" s="16" t="n"/>
      <c r="I348" s="15" t="n"/>
      <c r="J348" s="15" t="n"/>
      <c r="K348" s="15" t="n"/>
      <c r="L348" s="15" t="n"/>
      <c r="M348" s="15" t="n"/>
      <c r="N348" s="16" t="n"/>
      <c r="O348" s="16" t="n"/>
      <c r="P348" s="15" t="n"/>
      <c r="Q348" s="14">
        <f>IF(A348="","",SUMIFS('Register'!$K$6:$K$505,'Register'!$P$6:$P$505,"Approved",'Register'!$E$6:$E$505,"&lt;="&amp;E348))</f>
        <v/>
      </c>
      <c r="R348" s="17">
        <f>IF(OR(A348="",CONTRACT_SUM=""),"",Q348/CONTRACT_SUM)</f>
        <v/>
      </c>
      <c r="S348" s="18">
        <f>IF(H348="","",H348+TA_VO)</f>
        <v/>
      </c>
      <c r="T348" s="14">
        <f>IF(H348="","",IF(N348="",DATADATE,N348)-H348)</f>
        <v/>
      </c>
      <c r="U348" s="14">
        <f>IF(OR(S348="",N348&lt;&gt;""),"",IF(DATADATE&gt;S348,"OVERDUE",""))</f>
        <v/>
      </c>
      <c r="V348" s="15" t="n"/>
      <c r="W348" s="15" t="n"/>
    </row>
    <row r="349">
      <c r="A349" s="14">
        <f>IF(D349="","",PROJ&amp;"-"&amp;B349&amp;"-"&amp;C349&amp;"-"&amp;TEXT(D349,"0000"))</f>
        <v/>
      </c>
      <c r="B349" s="15" t="n"/>
      <c r="C349" s="15" t="n"/>
      <c r="D349" s="15" t="n"/>
      <c r="E349" s="16" t="n"/>
      <c r="F349" s="15" t="n"/>
      <c r="G349" s="15" t="n"/>
      <c r="H349" s="16" t="n"/>
      <c r="I349" s="15" t="n"/>
      <c r="J349" s="15" t="n"/>
      <c r="K349" s="15" t="n"/>
      <c r="L349" s="15" t="n"/>
      <c r="M349" s="15" t="n"/>
      <c r="N349" s="16" t="n"/>
      <c r="O349" s="16" t="n"/>
      <c r="P349" s="15" t="n"/>
      <c r="Q349" s="14">
        <f>IF(A349="","",SUMIFS('Register'!$K$6:$K$505,'Register'!$P$6:$P$505,"Approved",'Register'!$E$6:$E$505,"&lt;="&amp;E349))</f>
        <v/>
      </c>
      <c r="R349" s="17">
        <f>IF(OR(A349="",CONTRACT_SUM=""),"",Q349/CONTRACT_SUM)</f>
        <v/>
      </c>
      <c r="S349" s="18">
        <f>IF(H349="","",H349+TA_VO)</f>
        <v/>
      </c>
      <c r="T349" s="14">
        <f>IF(H349="","",IF(N349="",DATADATE,N349)-H349)</f>
        <v/>
      </c>
      <c r="U349" s="14">
        <f>IF(OR(S349="",N349&lt;&gt;""),"",IF(DATADATE&gt;S349,"OVERDUE",""))</f>
        <v/>
      </c>
      <c r="V349" s="15" t="n"/>
      <c r="W349" s="15" t="n"/>
    </row>
    <row r="350">
      <c r="A350" s="14">
        <f>IF(D350="","",PROJ&amp;"-"&amp;B350&amp;"-"&amp;C350&amp;"-"&amp;TEXT(D350,"0000"))</f>
        <v/>
      </c>
      <c r="B350" s="15" t="n"/>
      <c r="C350" s="15" t="n"/>
      <c r="D350" s="15" t="n"/>
      <c r="E350" s="16" t="n"/>
      <c r="F350" s="15" t="n"/>
      <c r="G350" s="15" t="n"/>
      <c r="H350" s="16" t="n"/>
      <c r="I350" s="15" t="n"/>
      <c r="J350" s="15" t="n"/>
      <c r="K350" s="15" t="n"/>
      <c r="L350" s="15" t="n"/>
      <c r="M350" s="15" t="n"/>
      <c r="N350" s="16" t="n"/>
      <c r="O350" s="16" t="n"/>
      <c r="P350" s="15" t="n"/>
      <c r="Q350" s="14">
        <f>IF(A350="","",SUMIFS('Register'!$K$6:$K$505,'Register'!$P$6:$P$505,"Approved",'Register'!$E$6:$E$505,"&lt;="&amp;E350))</f>
        <v/>
      </c>
      <c r="R350" s="17">
        <f>IF(OR(A350="",CONTRACT_SUM=""),"",Q350/CONTRACT_SUM)</f>
        <v/>
      </c>
      <c r="S350" s="18">
        <f>IF(H350="","",H350+TA_VO)</f>
        <v/>
      </c>
      <c r="T350" s="14">
        <f>IF(H350="","",IF(N350="",DATADATE,N350)-H350)</f>
        <v/>
      </c>
      <c r="U350" s="14">
        <f>IF(OR(S350="",N350&lt;&gt;""),"",IF(DATADATE&gt;S350,"OVERDUE",""))</f>
        <v/>
      </c>
      <c r="V350" s="15" t="n"/>
      <c r="W350" s="15" t="n"/>
    </row>
    <row r="351">
      <c r="A351" s="14">
        <f>IF(D351="","",PROJ&amp;"-"&amp;B351&amp;"-"&amp;C351&amp;"-"&amp;TEXT(D351,"0000"))</f>
        <v/>
      </c>
      <c r="B351" s="15" t="n"/>
      <c r="C351" s="15" t="n"/>
      <c r="D351" s="15" t="n"/>
      <c r="E351" s="16" t="n"/>
      <c r="F351" s="15" t="n"/>
      <c r="G351" s="15" t="n"/>
      <c r="H351" s="16" t="n"/>
      <c r="I351" s="15" t="n"/>
      <c r="J351" s="15" t="n"/>
      <c r="K351" s="15" t="n"/>
      <c r="L351" s="15" t="n"/>
      <c r="M351" s="15" t="n"/>
      <c r="N351" s="16" t="n"/>
      <c r="O351" s="16" t="n"/>
      <c r="P351" s="15" t="n"/>
      <c r="Q351" s="14">
        <f>IF(A351="","",SUMIFS('Register'!$K$6:$K$505,'Register'!$P$6:$P$505,"Approved",'Register'!$E$6:$E$505,"&lt;="&amp;E351))</f>
        <v/>
      </c>
      <c r="R351" s="17">
        <f>IF(OR(A351="",CONTRACT_SUM=""),"",Q351/CONTRACT_SUM)</f>
        <v/>
      </c>
      <c r="S351" s="18">
        <f>IF(H351="","",H351+TA_VO)</f>
        <v/>
      </c>
      <c r="T351" s="14">
        <f>IF(H351="","",IF(N351="",DATADATE,N351)-H351)</f>
        <v/>
      </c>
      <c r="U351" s="14">
        <f>IF(OR(S351="",N351&lt;&gt;""),"",IF(DATADATE&gt;S351,"OVERDUE",""))</f>
        <v/>
      </c>
      <c r="V351" s="15" t="n"/>
      <c r="W351" s="15" t="n"/>
    </row>
    <row r="352">
      <c r="A352" s="14">
        <f>IF(D352="","",PROJ&amp;"-"&amp;B352&amp;"-"&amp;C352&amp;"-"&amp;TEXT(D352,"0000"))</f>
        <v/>
      </c>
      <c r="B352" s="15" t="n"/>
      <c r="C352" s="15" t="n"/>
      <c r="D352" s="15" t="n"/>
      <c r="E352" s="16" t="n"/>
      <c r="F352" s="15" t="n"/>
      <c r="G352" s="15" t="n"/>
      <c r="H352" s="16" t="n"/>
      <c r="I352" s="15" t="n"/>
      <c r="J352" s="15" t="n"/>
      <c r="K352" s="15" t="n"/>
      <c r="L352" s="15" t="n"/>
      <c r="M352" s="15" t="n"/>
      <c r="N352" s="16" t="n"/>
      <c r="O352" s="16" t="n"/>
      <c r="P352" s="15" t="n"/>
      <c r="Q352" s="14">
        <f>IF(A352="","",SUMIFS('Register'!$K$6:$K$505,'Register'!$P$6:$P$505,"Approved",'Register'!$E$6:$E$505,"&lt;="&amp;E352))</f>
        <v/>
      </c>
      <c r="R352" s="17">
        <f>IF(OR(A352="",CONTRACT_SUM=""),"",Q352/CONTRACT_SUM)</f>
        <v/>
      </c>
      <c r="S352" s="18">
        <f>IF(H352="","",H352+TA_VO)</f>
        <v/>
      </c>
      <c r="T352" s="14">
        <f>IF(H352="","",IF(N352="",DATADATE,N352)-H352)</f>
        <v/>
      </c>
      <c r="U352" s="14">
        <f>IF(OR(S352="",N352&lt;&gt;""),"",IF(DATADATE&gt;S352,"OVERDUE",""))</f>
        <v/>
      </c>
      <c r="V352" s="15" t="n"/>
      <c r="W352" s="15" t="n"/>
    </row>
    <row r="353">
      <c r="A353" s="14">
        <f>IF(D353="","",PROJ&amp;"-"&amp;B353&amp;"-"&amp;C353&amp;"-"&amp;TEXT(D353,"0000"))</f>
        <v/>
      </c>
      <c r="B353" s="15" t="n"/>
      <c r="C353" s="15" t="n"/>
      <c r="D353" s="15" t="n"/>
      <c r="E353" s="16" t="n"/>
      <c r="F353" s="15" t="n"/>
      <c r="G353" s="15" t="n"/>
      <c r="H353" s="16" t="n"/>
      <c r="I353" s="15" t="n"/>
      <c r="J353" s="15" t="n"/>
      <c r="K353" s="15" t="n"/>
      <c r="L353" s="15" t="n"/>
      <c r="M353" s="15" t="n"/>
      <c r="N353" s="16" t="n"/>
      <c r="O353" s="16" t="n"/>
      <c r="P353" s="15" t="n"/>
      <c r="Q353" s="14">
        <f>IF(A353="","",SUMIFS('Register'!$K$6:$K$505,'Register'!$P$6:$P$505,"Approved",'Register'!$E$6:$E$505,"&lt;="&amp;E353))</f>
        <v/>
      </c>
      <c r="R353" s="17">
        <f>IF(OR(A353="",CONTRACT_SUM=""),"",Q353/CONTRACT_SUM)</f>
        <v/>
      </c>
      <c r="S353" s="18">
        <f>IF(H353="","",H353+TA_VO)</f>
        <v/>
      </c>
      <c r="T353" s="14">
        <f>IF(H353="","",IF(N353="",DATADATE,N353)-H353)</f>
        <v/>
      </c>
      <c r="U353" s="14">
        <f>IF(OR(S353="",N353&lt;&gt;""),"",IF(DATADATE&gt;S353,"OVERDUE",""))</f>
        <v/>
      </c>
      <c r="V353" s="15" t="n"/>
      <c r="W353" s="15" t="n"/>
    </row>
    <row r="354">
      <c r="A354" s="14">
        <f>IF(D354="","",PROJ&amp;"-"&amp;B354&amp;"-"&amp;C354&amp;"-"&amp;TEXT(D354,"0000"))</f>
        <v/>
      </c>
      <c r="B354" s="15" t="n"/>
      <c r="C354" s="15" t="n"/>
      <c r="D354" s="15" t="n"/>
      <c r="E354" s="16" t="n"/>
      <c r="F354" s="15" t="n"/>
      <c r="G354" s="15" t="n"/>
      <c r="H354" s="16" t="n"/>
      <c r="I354" s="15" t="n"/>
      <c r="J354" s="15" t="n"/>
      <c r="K354" s="15" t="n"/>
      <c r="L354" s="15" t="n"/>
      <c r="M354" s="15" t="n"/>
      <c r="N354" s="16" t="n"/>
      <c r="O354" s="16" t="n"/>
      <c r="P354" s="15" t="n"/>
      <c r="Q354" s="14">
        <f>IF(A354="","",SUMIFS('Register'!$K$6:$K$505,'Register'!$P$6:$P$505,"Approved",'Register'!$E$6:$E$505,"&lt;="&amp;E354))</f>
        <v/>
      </c>
      <c r="R354" s="17">
        <f>IF(OR(A354="",CONTRACT_SUM=""),"",Q354/CONTRACT_SUM)</f>
        <v/>
      </c>
      <c r="S354" s="18">
        <f>IF(H354="","",H354+TA_VO)</f>
        <v/>
      </c>
      <c r="T354" s="14">
        <f>IF(H354="","",IF(N354="",DATADATE,N354)-H354)</f>
        <v/>
      </c>
      <c r="U354" s="14">
        <f>IF(OR(S354="",N354&lt;&gt;""),"",IF(DATADATE&gt;S354,"OVERDUE",""))</f>
        <v/>
      </c>
      <c r="V354" s="15" t="n"/>
      <c r="W354" s="15" t="n"/>
    </row>
    <row r="355">
      <c r="A355" s="14">
        <f>IF(D355="","",PROJ&amp;"-"&amp;B355&amp;"-"&amp;C355&amp;"-"&amp;TEXT(D355,"0000"))</f>
        <v/>
      </c>
      <c r="B355" s="15" t="n"/>
      <c r="C355" s="15" t="n"/>
      <c r="D355" s="15" t="n"/>
      <c r="E355" s="16" t="n"/>
      <c r="F355" s="15" t="n"/>
      <c r="G355" s="15" t="n"/>
      <c r="H355" s="16" t="n"/>
      <c r="I355" s="15" t="n"/>
      <c r="J355" s="15" t="n"/>
      <c r="K355" s="15" t="n"/>
      <c r="L355" s="15" t="n"/>
      <c r="M355" s="15" t="n"/>
      <c r="N355" s="16" t="n"/>
      <c r="O355" s="16" t="n"/>
      <c r="P355" s="15" t="n"/>
      <c r="Q355" s="14">
        <f>IF(A355="","",SUMIFS('Register'!$K$6:$K$505,'Register'!$P$6:$P$505,"Approved",'Register'!$E$6:$E$505,"&lt;="&amp;E355))</f>
        <v/>
      </c>
      <c r="R355" s="17">
        <f>IF(OR(A355="",CONTRACT_SUM=""),"",Q355/CONTRACT_SUM)</f>
        <v/>
      </c>
      <c r="S355" s="18">
        <f>IF(H355="","",H355+TA_VO)</f>
        <v/>
      </c>
      <c r="T355" s="14">
        <f>IF(H355="","",IF(N355="",DATADATE,N355)-H355)</f>
        <v/>
      </c>
      <c r="U355" s="14">
        <f>IF(OR(S355="",N355&lt;&gt;""),"",IF(DATADATE&gt;S355,"OVERDUE",""))</f>
        <v/>
      </c>
      <c r="V355" s="15" t="n"/>
      <c r="W355" s="15" t="n"/>
    </row>
    <row r="356">
      <c r="A356" s="14">
        <f>IF(D356="","",PROJ&amp;"-"&amp;B356&amp;"-"&amp;C356&amp;"-"&amp;TEXT(D356,"0000"))</f>
        <v/>
      </c>
      <c r="B356" s="15" t="n"/>
      <c r="C356" s="15" t="n"/>
      <c r="D356" s="15" t="n"/>
      <c r="E356" s="16" t="n"/>
      <c r="F356" s="15" t="n"/>
      <c r="G356" s="15" t="n"/>
      <c r="H356" s="16" t="n"/>
      <c r="I356" s="15" t="n"/>
      <c r="J356" s="15" t="n"/>
      <c r="K356" s="15" t="n"/>
      <c r="L356" s="15" t="n"/>
      <c r="M356" s="15" t="n"/>
      <c r="N356" s="16" t="n"/>
      <c r="O356" s="16" t="n"/>
      <c r="P356" s="15" t="n"/>
      <c r="Q356" s="14">
        <f>IF(A356="","",SUMIFS('Register'!$K$6:$K$505,'Register'!$P$6:$P$505,"Approved",'Register'!$E$6:$E$505,"&lt;="&amp;E356))</f>
        <v/>
      </c>
      <c r="R356" s="17">
        <f>IF(OR(A356="",CONTRACT_SUM=""),"",Q356/CONTRACT_SUM)</f>
        <v/>
      </c>
      <c r="S356" s="18">
        <f>IF(H356="","",H356+TA_VO)</f>
        <v/>
      </c>
      <c r="T356" s="14">
        <f>IF(H356="","",IF(N356="",DATADATE,N356)-H356)</f>
        <v/>
      </c>
      <c r="U356" s="14">
        <f>IF(OR(S356="",N356&lt;&gt;""),"",IF(DATADATE&gt;S356,"OVERDUE",""))</f>
        <v/>
      </c>
      <c r="V356" s="15" t="n"/>
      <c r="W356" s="15" t="n"/>
    </row>
    <row r="357">
      <c r="A357" s="14">
        <f>IF(D357="","",PROJ&amp;"-"&amp;B357&amp;"-"&amp;C357&amp;"-"&amp;TEXT(D357,"0000"))</f>
        <v/>
      </c>
      <c r="B357" s="15" t="n"/>
      <c r="C357" s="15" t="n"/>
      <c r="D357" s="15" t="n"/>
      <c r="E357" s="16" t="n"/>
      <c r="F357" s="15" t="n"/>
      <c r="G357" s="15" t="n"/>
      <c r="H357" s="16" t="n"/>
      <c r="I357" s="15" t="n"/>
      <c r="J357" s="15" t="n"/>
      <c r="K357" s="15" t="n"/>
      <c r="L357" s="15" t="n"/>
      <c r="M357" s="15" t="n"/>
      <c r="N357" s="16" t="n"/>
      <c r="O357" s="16" t="n"/>
      <c r="P357" s="15" t="n"/>
      <c r="Q357" s="14">
        <f>IF(A357="","",SUMIFS('Register'!$K$6:$K$505,'Register'!$P$6:$P$505,"Approved",'Register'!$E$6:$E$505,"&lt;="&amp;E357))</f>
        <v/>
      </c>
      <c r="R357" s="17">
        <f>IF(OR(A357="",CONTRACT_SUM=""),"",Q357/CONTRACT_SUM)</f>
        <v/>
      </c>
      <c r="S357" s="18">
        <f>IF(H357="","",H357+TA_VO)</f>
        <v/>
      </c>
      <c r="T357" s="14">
        <f>IF(H357="","",IF(N357="",DATADATE,N357)-H357)</f>
        <v/>
      </c>
      <c r="U357" s="14">
        <f>IF(OR(S357="",N357&lt;&gt;""),"",IF(DATADATE&gt;S357,"OVERDUE",""))</f>
        <v/>
      </c>
      <c r="V357" s="15" t="n"/>
      <c r="W357" s="15" t="n"/>
    </row>
    <row r="358">
      <c r="A358" s="14">
        <f>IF(D358="","",PROJ&amp;"-"&amp;B358&amp;"-"&amp;C358&amp;"-"&amp;TEXT(D358,"0000"))</f>
        <v/>
      </c>
      <c r="B358" s="15" t="n"/>
      <c r="C358" s="15" t="n"/>
      <c r="D358" s="15" t="n"/>
      <c r="E358" s="16" t="n"/>
      <c r="F358" s="15" t="n"/>
      <c r="G358" s="15" t="n"/>
      <c r="H358" s="16" t="n"/>
      <c r="I358" s="15" t="n"/>
      <c r="J358" s="15" t="n"/>
      <c r="K358" s="15" t="n"/>
      <c r="L358" s="15" t="n"/>
      <c r="M358" s="15" t="n"/>
      <c r="N358" s="16" t="n"/>
      <c r="O358" s="16" t="n"/>
      <c r="P358" s="15" t="n"/>
      <c r="Q358" s="14">
        <f>IF(A358="","",SUMIFS('Register'!$K$6:$K$505,'Register'!$P$6:$P$505,"Approved",'Register'!$E$6:$E$505,"&lt;="&amp;E358))</f>
        <v/>
      </c>
      <c r="R358" s="17">
        <f>IF(OR(A358="",CONTRACT_SUM=""),"",Q358/CONTRACT_SUM)</f>
        <v/>
      </c>
      <c r="S358" s="18">
        <f>IF(H358="","",H358+TA_VO)</f>
        <v/>
      </c>
      <c r="T358" s="14">
        <f>IF(H358="","",IF(N358="",DATADATE,N358)-H358)</f>
        <v/>
      </c>
      <c r="U358" s="14">
        <f>IF(OR(S358="",N358&lt;&gt;""),"",IF(DATADATE&gt;S358,"OVERDUE",""))</f>
        <v/>
      </c>
      <c r="V358" s="15" t="n"/>
      <c r="W358" s="15" t="n"/>
    </row>
    <row r="359">
      <c r="A359" s="14">
        <f>IF(D359="","",PROJ&amp;"-"&amp;B359&amp;"-"&amp;C359&amp;"-"&amp;TEXT(D359,"0000"))</f>
        <v/>
      </c>
      <c r="B359" s="15" t="n"/>
      <c r="C359" s="15" t="n"/>
      <c r="D359" s="15" t="n"/>
      <c r="E359" s="16" t="n"/>
      <c r="F359" s="15" t="n"/>
      <c r="G359" s="15" t="n"/>
      <c r="H359" s="16" t="n"/>
      <c r="I359" s="15" t="n"/>
      <c r="J359" s="15" t="n"/>
      <c r="K359" s="15" t="n"/>
      <c r="L359" s="15" t="n"/>
      <c r="M359" s="15" t="n"/>
      <c r="N359" s="16" t="n"/>
      <c r="O359" s="16" t="n"/>
      <c r="P359" s="15" t="n"/>
      <c r="Q359" s="14">
        <f>IF(A359="","",SUMIFS('Register'!$K$6:$K$505,'Register'!$P$6:$P$505,"Approved",'Register'!$E$6:$E$505,"&lt;="&amp;E359))</f>
        <v/>
      </c>
      <c r="R359" s="17">
        <f>IF(OR(A359="",CONTRACT_SUM=""),"",Q359/CONTRACT_SUM)</f>
        <v/>
      </c>
      <c r="S359" s="18">
        <f>IF(H359="","",H359+TA_VO)</f>
        <v/>
      </c>
      <c r="T359" s="14">
        <f>IF(H359="","",IF(N359="",DATADATE,N359)-H359)</f>
        <v/>
      </c>
      <c r="U359" s="14">
        <f>IF(OR(S359="",N359&lt;&gt;""),"",IF(DATADATE&gt;S359,"OVERDUE",""))</f>
        <v/>
      </c>
      <c r="V359" s="15" t="n"/>
      <c r="W359" s="15" t="n"/>
    </row>
    <row r="360">
      <c r="A360" s="14">
        <f>IF(D360="","",PROJ&amp;"-"&amp;B360&amp;"-"&amp;C360&amp;"-"&amp;TEXT(D360,"0000"))</f>
        <v/>
      </c>
      <c r="B360" s="15" t="n"/>
      <c r="C360" s="15" t="n"/>
      <c r="D360" s="15" t="n"/>
      <c r="E360" s="16" t="n"/>
      <c r="F360" s="15" t="n"/>
      <c r="G360" s="15" t="n"/>
      <c r="H360" s="16" t="n"/>
      <c r="I360" s="15" t="n"/>
      <c r="J360" s="15" t="n"/>
      <c r="K360" s="15" t="n"/>
      <c r="L360" s="15" t="n"/>
      <c r="M360" s="15" t="n"/>
      <c r="N360" s="16" t="n"/>
      <c r="O360" s="16" t="n"/>
      <c r="P360" s="15" t="n"/>
      <c r="Q360" s="14">
        <f>IF(A360="","",SUMIFS('Register'!$K$6:$K$505,'Register'!$P$6:$P$505,"Approved",'Register'!$E$6:$E$505,"&lt;="&amp;E360))</f>
        <v/>
      </c>
      <c r="R360" s="17">
        <f>IF(OR(A360="",CONTRACT_SUM=""),"",Q360/CONTRACT_SUM)</f>
        <v/>
      </c>
      <c r="S360" s="18">
        <f>IF(H360="","",H360+TA_VO)</f>
        <v/>
      </c>
      <c r="T360" s="14">
        <f>IF(H360="","",IF(N360="",DATADATE,N360)-H360)</f>
        <v/>
      </c>
      <c r="U360" s="14">
        <f>IF(OR(S360="",N360&lt;&gt;""),"",IF(DATADATE&gt;S360,"OVERDUE",""))</f>
        <v/>
      </c>
      <c r="V360" s="15" t="n"/>
      <c r="W360" s="15" t="n"/>
    </row>
    <row r="361">
      <c r="A361" s="14">
        <f>IF(D361="","",PROJ&amp;"-"&amp;B361&amp;"-"&amp;C361&amp;"-"&amp;TEXT(D361,"0000"))</f>
        <v/>
      </c>
      <c r="B361" s="15" t="n"/>
      <c r="C361" s="15" t="n"/>
      <c r="D361" s="15" t="n"/>
      <c r="E361" s="16" t="n"/>
      <c r="F361" s="15" t="n"/>
      <c r="G361" s="15" t="n"/>
      <c r="H361" s="16" t="n"/>
      <c r="I361" s="15" t="n"/>
      <c r="J361" s="15" t="n"/>
      <c r="K361" s="15" t="n"/>
      <c r="L361" s="15" t="n"/>
      <c r="M361" s="15" t="n"/>
      <c r="N361" s="16" t="n"/>
      <c r="O361" s="16" t="n"/>
      <c r="P361" s="15" t="n"/>
      <c r="Q361" s="14">
        <f>IF(A361="","",SUMIFS('Register'!$K$6:$K$505,'Register'!$P$6:$P$505,"Approved",'Register'!$E$6:$E$505,"&lt;="&amp;E361))</f>
        <v/>
      </c>
      <c r="R361" s="17">
        <f>IF(OR(A361="",CONTRACT_SUM=""),"",Q361/CONTRACT_SUM)</f>
        <v/>
      </c>
      <c r="S361" s="18">
        <f>IF(H361="","",H361+TA_VO)</f>
        <v/>
      </c>
      <c r="T361" s="14">
        <f>IF(H361="","",IF(N361="",DATADATE,N361)-H361)</f>
        <v/>
      </c>
      <c r="U361" s="14">
        <f>IF(OR(S361="",N361&lt;&gt;""),"",IF(DATADATE&gt;S361,"OVERDUE",""))</f>
        <v/>
      </c>
      <c r="V361" s="15" t="n"/>
      <c r="W361" s="15" t="n"/>
    </row>
    <row r="362">
      <c r="A362" s="14">
        <f>IF(D362="","",PROJ&amp;"-"&amp;B362&amp;"-"&amp;C362&amp;"-"&amp;TEXT(D362,"0000"))</f>
        <v/>
      </c>
      <c r="B362" s="15" t="n"/>
      <c r="C362" s="15" t="n"/>
      <c r="D362" s="15" t="n"/>
      <c r="E362" s="16" t="n"/>
      <c r="F362" s="15" t="n"/>
      <c r="G362" s="15" t="n"/>
      <c r="H362" s="16" t="n"/>
      <c r="I362" s="15" t="n"/>
      <c r="J362" s="15" t="n"/>
      <c r="K362" s="15" t="n"/>
      <c r="L362" s="15" t="n"/>
      <c r="M362" s="15" t="n"/>
      <c r="N362" s="16" t="n"/>
      <c r="O362" s="16" t="n"/>
      <c r="P362" s="15" t="n"/>
      <c r="Q362" s="14">
        <f>IF(A362="","",SUMIFS('Register'!$K$6:$K$505,'Register'!$P$6:$P$505,"Approved",'Register'!$E$6:$E$505,"&lt;="&amp;E362))</f>
        <v/>
      </c>
      <c r="R362" s="17">
        <f>IF(OR(A362="",CONTRACT_SUM=""),"",Q362/CONTRACT_SUM)</f>
        <v/>
      </c>
      <c r="S362" s="18">
        <f>IF(H362="","",H362+TA_VO)</f>
        <v/>
      </c>
      <c r="T362" s="14">
        <f>IF(H362="","",IF(N362="",DATADATE,N362)-H362)</f>
        <v/>
      </c>
      <c r="U362" s="14">
        <f>IF(OR(S362="",N362&lt;&gt;""),"",IF(DATADATE&gt;S362,"OVERDUE",""))</f>
        <v/>
      </c>
      <c r="V362" s="15" t="n"/>
      <c r="W362" s="15" t="n"/>
    </row>
    <row r="363">
      <c r="A363" s="14">
        <f>IF(D363="","",PROJ&amp;"-"&amp;B363&amp;"-"&amp;C363&amp;"-"&amp;TEXT(D363,"0000"))</f>
        <v/>
      </c>
      <c r="B363" s="15" t="n"/>
      <c r="C363" s="15" t="n"/>
      <c r="D363" s="15" t="n"/>
      <c r="E363" s="16" t="n"/>
      <c r="F363" s="15" t="n"/>
      <c r="G363" s="15" t="n"/>
      <c r="H363" s="16" t="n"/>
      <c r="I363" s="15" t="n"/>
      <c r="J363" s="15" t="n"/>
      <c r="K363" s="15" t="n"/>
      <c r="L363" s="15" t="n"/>
      <c r="M363" s="15" t="n"/>
      <c r="N363" s="16" t="n"/>
      <c r="O363" s="16" t="n"/>
      <c r="P363" s="15" t="n"/>
      <c r="Q363" s="14">
        <f>IF(A363="","",SUMIFS('Register'!$K$6:$K$505,'Register'!$P$6:$P$505,"Approved",'Register'!$E$6:$E$505,"&lt;="&amp;E363))</f>
        <v/>
      </c>
      <c r="R363" s="17">
        <f>IF(OR(A363="",CONTRACT_SUM=""),"",Q363/CONTRACT_SUM)</f>
        <v/>
      </c>
      <c r="S363" s="18">
        <f>IF(H363="","",H363+TA_VO)</f>
        <v/>
      </c>
      <c r="T363" s="14">
        <f>IF(H363="","",IF(N363="",DATADATE,N363)-H363)</f>
        <v/>
      </c>
      <c r="U363" s="14">
        <f>IF(OR(S363="",N363&lt;&gt;""),"",IF(DATADATE&gt;S363,"OVERDUE",""))</f>
        <v/>
      </c>
      <c r="V363" s="15" t="n"/>
      <c r="W363" s="15" t="n"/>
    </row>
    <row r="364">
      <c r="A364" s="14">
        <f>IF(D364="","",PROJ&amp;"-"&amp;B364&amp;"-"&amp;C364&amp;"-"&amp;TEXT(D364,"0000"))</f>
        <v/>
      </c>
      <c r="B364" s="15" t="n"/>
      <c r="C364" s="15" t="n"/>
      <c r="D364" s="15" t="n"/>
      <c r="E364" s="16" t="n"/>
      <c r="F364" s="15" t="n"/>
      <c r="G364" s="15" t="n"/>
      <c r="H364" s="16" t="n"/>
      <c r="I364" s="15" t="n"/>
      <c r="J364" s="15" t="n"/>
      <c r="K364" s="15" t="n"/>
      <c r="L364" s="15" t="n"/>
      <c r="M364" s="15" t="n"/>
      <c r="N364" s="16" t="n"/>
      <c r="O364" s="16" t="n"/>
      <c r="P364" s="15" t="n"/>
      <c r="Q364" s="14">
        <f>IF(A364="","",SUMIFS('Register'!$K$6:$K$505,'Register'!$P$6:$P$505,"Approved",'Register'!$E$6:$E$505,"&lt;="&amp;E364))</f>
        <v/>
      </c>
      <c r="R364" s="17">
        <f>IF(OR(A364="",CONTRACT_SUM=""),"",Q364/CONTRACT_SUM)</f>
        <v/>
      </c>
      <c r="S364" s="18">
        <f>IF(H364="","",H364+TA_VO)</f>
        <v/>
      </c>
      <c r="T364" s="14">
        <f>IF(H364="","",IF(N364="",DATADATE,N364)-H364)</f>
        <v/>
      </c>
      <c r="U364" s="14">
        <f>IF(OR(S364="",N364&lt;&gt;""),"",IF(DATADATE&gt;S364,"OVERDUE",""))</f>
        <v/>
      </c>
      <c r="V364" s="15" t="n"/>
      <c r="W364" s="15" t="n"/>
    </row>
    <row r="365">
      <c r="A365" s="14">
        <f>IF(D365="","",PROJ&amp;"-"&amp;B365&amp;"-"&amp;C365&amp;"-"&amp;TEXT(D365,"0000"))</f>
        <v/>
      </c>
      <c r="B365" s="15" t="n"/>
      <c r="C365" s="15" t="n"/>
      <c r="D365" s="15" t="n"/>
      <c r="E365" s="16" t="n"/>
      <c r="F365" s="15" t="n"/>
      <c r="G365" s="15" t="n"/>
      <c r="H365" s="16" t="n"/>
      <c r="I365" s="15" t="n"/>
      <c r="J365" s="15" t="n"/>
      <c r="K365" s="15" t="n"/>
      <c r="L365" s="15" t="n"/>
      <c r="M365" s="15" t="n"/>
      <c r="N365" s="16" t="n"/>
      <c r="O365" s="16" t="n"/>
      <c r="P365" s="15" t="n"/>
      <c r="Q365" s="14">
        <f>IF(A365="","",SUMIFS('Register'!$K$6:$K$505,'Register'!$P$6:$P$505,"Approved",'Register'!$E$6:$E$505,"&lt;="&amp;E365))</f>
        <v/>
      </c>
      <c r="R365" s="17">
        <f>IF(OR(A365="",CONTRACT_SUM=""),"",Q365/CONTRACT_SUM)</f>
        <v/>
      </c>
      <c r="S365" s="18">
        <f>IF(H365="","",H365+TA_VO)</f>
        <v/>
      </c>
      <c r="T365" s="14">
        <f>IF(H365="","",IF(N365="",DATADATE,N365)-H365)</f>
        <v/>
      </c>
      <c r="U365" s="14">
        <f>IF(OR(S365="",N365&lt;&gt;""),"",IF(DATADATE&gt;S365,"OVERDUE",""))</f>
        <v/>
      </c>
      <c r="V365" s="15" t="n"/>
      <c r="W365" s="15" t="n"/>
    </row>
    <row r="366">
      <c r="A366" s="14">
        <f>IF(D366="","",PROJ&amp;"-"&amp;B366&amp;"-"&amp;C366&amp;"-"&amp;TEXT(D366,"0000"))</f>
        <v/>
      </c>
      <c r="B366" s="15" t="n"/>
      <c r="C366" s="15" t="n"/>
      <c r="D366" s="15" t="n"/>
      <c r="E366" s="16" t="n"/>
      <c r="F366" s="15" t="n"/>
      <c r="G366" s="15" t="n"/>
      <c r="H366" s="16" t="n"/>
      <c r="I366" s="15" t="n"/>
      <c r="J366" s="15" t="n"/>
      <c r="K366" s="15" t="n"/>
      <c r="L366" s="15" t="n"/>
      <c r="M366" s="15" t="n"/>
      <c r="N366" s="16" t="n"/>
      <c r="O366" s="16" t="n"/>
      <c r="P366" s="15" t="n"/>
      <c r="Q366" s="14">
        <f>IF(A366="","",SUMIFS('Register'!$K$6:$K$505,'Register'!$P$6:$P$505,"Approved",'Register'!$E$6:$E$505,"&lt;="&amp;E366))</f>
        <v/>
      </c>
      <c r="R366" s="17">
        <f>IF(OR(A366="",CONTRACT_SUM=""),"",Q366/CONTRACT_SUM)</f>
        <v/>
      </c>
      <c r="S366" s="18">
        <f>IF(H366="","",H366+TA_VO)</f>
        <v/>
      </c>
      <c r="T366" s="14">
        <f>IF(H366="","",IF(N366="",DATADATE,N366)-H366)</f>
        <v/>
      </c>
      <c r="U366" s="14">
        <f>IF(OR(S366="",N366&lt;&gt;""),"",IF(DATADATE&gt;S366,"OVERDUE",""))</f>
        <v/>
      </c>
      <c r="V366" s="15" t="n"/>
      <c r="W366" s="15" t="n"/>
    </row>
    <row r="367">
      <c r="A367" s="14">
        <f>IF(D367="","",PROJ&amp;"-"&amp;B367&amp;"-"&amp;C367&amp;"-"&amp;TEXT(D367,"0000"))</f>
        <v/>
      </c>
      <c r="B367" s="15" t="n"/>
      <c r="C367" s="15" t="n"/>
      <c r="D367" s="15" t="n"/>
      <c r="E367" s="16" t="n"/>
      <c r="F367" s="15" t="n"/>
      <c r="G367" s="15" t="n"/>
      <c r="H367" s="16" t="n"/>
      <c r="I367" s="15" t="n"/>
      <c r="J367" s="15" t="n"/>
      <c r="K367" s="15" t="n"/>
      <c r="L367" s="15" t="n"/>
      <c r="M367" s="15" t="n"/>
      <c r="N367" s="16" t="n"/>
      <c r="O367" s="16" t="n"/>
      <c r="P367" s="15" t="n"/>
      <c r="Q367" s="14">
        <f>IF(A367="","",SUMIFS('Register'!$K$6:$K$505,'Register'!$P$6:$P$505,"Approved",'Register'!$E$6:$E$505,"&lt;="&amp;E367))</f>
        <v/>
      </c>
      <c r="R367" s="17">
        <f>IF(OR(A367="",CONTRACT_SUM=""),"",Q367/CONTRACT_SUM)</f>
        <v/>
      </c>
      <c r="S367" s="18">
        <f>IF(H367="","",H367+TA_VO)</f>
        <v/>
      </c>
      <c r="T367" s="14">
        <f>IF(H367="","",IF(N367="",DATADATE,N367)-H367)</f>
        <v/>
      </c>
      <c r="U367" s="14">
        <f>IF(OR(S367="",N367&lt;&gt;""),"",IF(DATADATE&gt;S367,"OVERDUE",""))</f>
        <v/>
      </c>
      <c r="V367" s="15" t="n"/>
      <c r="W367" s="15" t="n"/>
    </row>
    <row r="368">
      <c r="A368" s="14">
        <f>IF(D368="","",PROJ&amp;"-"&amp;B368&amp;"-"&amp;C368&amp;"-"&amp;TEXT(D368,"0000"))</f>
        <v/>
      </c>
      <c r="B368" s="15" t="n"/>
      <c r="C368" s="15" t="n"/>
      <c r="D368" s="15" t="n"/>
      <c r="E368" s="16" t="n"/>
      <c r="F368" s="15" t="n"/>
      <c r="G368" s="15" t="n"/>
      <c r="H368" s="16" t="n"/>
      <c r="I368" s="15" t="n"/>
      <c r="J368" s="15" t="n"/>
      <c r="K368" s="15" t="n"/>
      <c r="L368" s="15" t="n"/>
      <c r="M368" s="15" t="n"/>
      <c r="N368" s="16" t="n"/>
      <c r="O368" s="16" t="n"/>
      <c r="P368" s="15" t="n"/>
      <c r="Q368" s="14">
        <f>IF(A368="","",SUMIFS('Register'!$K$6:$K$505,'Register'!$P$6:$P$505,"Approved",'Register'!$E$6:$E$505,"&lt;="&amp;E368))</f>
        <v/>
      </c>
      <c r="R368" s="17">
        <f>IF(OR(A368="",CONTRACT_SUM=""),"",Q368/CONTRACT_SUM)</f>
        <v/>
      </c>
      <c r="S368" s="18">
        <f>IF(H368="","",H368+TA_VO)</f>
        <v/>
      </c>
      <c r="T368" s="14">
        <f>IF(H368="","",IF(N368="",DATADATE,N368)-H368)</f>
        <v/>
      </c>
      <c r="U368" s="14">
        <f>IF(OR(S368="",N368&lt;&gt;""),"",IF(DATADATE&gt;S368,"OVERDUE",""))</f>
        <v/>
      </c>
      <c r="V368" s="15" t="n"/>
      <c r="W368" s="15" t="n"/>
    </row>
    <row r="369">
      <c r="A369" s="14">
        <f>IF(D369="","",PROJ&amp;"-"&amp;B369&amp;"-"&amp;C369&amp;"-"&amp;TEXT(D369,"0000"))</f>
        <v/>
      </c>
      <c r="B369" s="15" t="n"/>
      <c r="C369" s="15" t="n"/>
      <c r="D369" s="15" t="n"/>
      <c r="E369" s="16" t="n"/>
      <c r="F369" s="15" t="n"/>
      <c r="G369" s="15" t="n"/>
      <c r="H369" s="16" t="n"/>
      <c r="I369" s="15" t="n"/>
      <c r="J369" s="15" t="n"/>
      <c r="K369" s="15" t="n"/>
      <c r="L369" s="15" t="n"/>
      <c r="M369" s="15" t="n"/>
      <c r="N369" s="16" t="n"/>
      <c r="O369" s="16" t="n"/>
      <c r="P369" s="15" t="n"/>
      <c r="Q369" s="14">
        <f>IF(A369="","",SUMIFS('Register'!$K$6:$K$505,'Register'!$P$6:$P$505,"Approved",'Register'!$E$6:$E$505,"&lt;="&amp;E369))</f>
        <v/>
      </c>
      <c r="R369" s="17">
        <f>IF(OR(A369="",CONTRACT_SUM=""),"",Q369/CONTRACT_SUM)</f>
        <v/>
      </c>
      <c r="S369" s="18">
        <f>IF(H369="","",H369+TA_VO)</f>
        <v/>
      </c>
      <c r="T369" s="14">
        <f>IF(H369="","",IF(N369="",DATADATE,N369)-H369)</f>
        <v/>
      </c>
      <c r="U369" s="14">
        <f>IF(OR(S369="",N369&lt;&gt;""),"",IF(DATADATE&gt;S369,"OVERDUE",""))</f>
        <v/>
      </c>
      <c r="V369" s="15" t="n"/>
      <c r="W369" s="15" t="n"/>
    </row>
    <row r="370">
      <c r="A370" s="14">
        <f>IF(D370="","",PROJ&amp;"-"&amp;B370&amp;"-"&amp;C370&amp;"-"&amp;TEXT(D370,"0000"))</f>
        <v/>
      </c>
      <c r="B370" s="15" t="n"/>
      <c r="C370" s="15" t="n"/>
      <c r="D370" s="15" t="n"/>
      <c r="E370" s="16" t="n"/>
      <c r="F370" s="15" t="n"/>
      <c r="G370" s="15" t="n"/>
      <c r="H370" s="16" t="n"/>
      <c r="I370" s="15" t="n"/>
      <c r="J370" s="15" t="n"/>
      <c r="K370" s="15" t="n"/>
      <c r="L370" s="15" t="n"/>
      <c r="M370" s="15" t="n"/>
      <c r="N370" s="16" t="n"/>
      <c r="O370" s="16" t="n"/>
      <c r="P370" s="15" t="n"/>
      <c r="Q370" s="14">
        <f>IF(A370="","",SUMIFS('Register'!$K$6:$K$505,'Register'!$P$6:$P$505,"Approved",'Register'!$E$6:$E$505,"&lt;="&amp;E370))</f>
        <v/>
      </c>
      <c r="R370" s="17">
        <f>IF(OR(A370="",CONTRACT_SUM=""),"",Q370/CONTRACT_SUM)</f>
        <v/>
      </c>
      <c r="S370" s="18">
        <f>IF(H370="","",H370+TA_VO)</f>
        <v/>
      </c>
      <c r="T370" s="14">
        <f>IF(H370="","",IF(N370="",DATADATE,N370)-H370)</f>
        <v/>
      </c>
      <c r="U370" s="14">
        <f>IF(OR(S370="",N370&lt;&gt;""),"",IF(DATADATE&gt;S370,"OVERDUE",""))</f>
        <v/>
      </c>
      <c r="V370" s="15" t="n"/>
      <c r="W370" s="15" t="n"/>
    </row>
    <row r="371">
      <c r="A371" s="14">
        <f>IF(D371="","",PROJ&amp;"-"&amp;B371&amp;"-"&amp;C371&amp;"-"&amp;TEXT(D371,"0000"))</f>
        <v/>
      </c>
      <c r="B371" s="15" t="n"/>
      <c r="C371" s="15" t="n"/>
      <c r="D371" s="15" t="n"/>
      <c r="E371" s="16" t="n"/>
      <c r="F371" s="15" t="n"/>
      <c r="G371" s="15" t="n"/>
      <c r="H371" s="16" t="n"/>
      <c r="I371" s="15" t="n"/>
      <c r="J371" s="15" t="n"/>
      <c r="K371" s="15" t="n"/>
      <c r="L371" s="15" t="n"/>
      <c r="M371" s="15" t="n"/>
      <c r="N371" s="16" t="n"/>
      <c r="O371" s="16" t="n"/>
      <c r="P371" s="15" t="n"/>
      <c r="Q371" s="14">
        <f>IF(A371="","",SUMIFS('Register'!$K$6:$K$505,'Register'!$P$6:$P$505,"Approved",'Register'!$E$6:$E$505,"&lt;="&amp;E371))</f>
        <v/>
      </c>
      <c r="R371" s="17">
        <f>IF(OR(A371="",CONTRACT_SUM=""),"",Q371/CONTRACT_SUM)</f>
        <v/>
      </c>
      <c r="S371" s="18">
        <f>IF(H371="","",H371+TA_VO)</f>
        <v/>
      </c>
      <c r="T371" s="14">
        <f>IF(H371="","",IF(N371="",DATADATE,N371)-H371)</f>
        <v/>
      </c>
      <c r="U371" s="14">
        <f>IF(OR(S371="",N371&lt;&gt;""),"",IF(DATADATE&gt;S371,"OVERDUE",""))</f>
        <v/>
      </c>
      <c r="V371" s="15" t="n"/>
      <c r="W371" s="15" t="n"/>
    </row>
    <row r="372">
      <c r="A372" s="14">
        <f>IF(D372="","",PROJ&amp;"-"&amp;B372&amp;"-"&amp;C372&amp;"-"&amp;TEXT(D372,"0000"))</f>
        <v/>
      </c>
      <c r="B372" s="15" t="n"/>
      <c r="C372" s="15" t="n"/>
      <c r="D372" s="15" t="n"/>
      <c r="E372" s="16" t="n"/>
      <c r="F372" s="15" t="n"/>
      <c r="G372" s="15" t="n"/>
      <c r="H372" s="16" t="n"/>
      <c r="I372" s="15" t="n"/>
      <c r="J372" s="15" t="n"/>
      <c r="K372" s="15" t="n"/>
      <c r="L372" s="15" t="n"/>
      <c r="M372" s="15" t="n"/>
      <c r="N372" s="16" t="n"/>
      <c r="O372" s="16" t="n"/>
      <c r="P372" s="15" t="n"/>
      <c r="Q372" s="14">
        <f>IF(A372="","",SUMIFS('Register'!$K$6:$K$505,'Register'!$P$6:$P$505,"Approved",'Register'!$E$6:$E$505,"&lt;="&amp;E372))</f>
        <v/>
      </c>
      <c r="R372" s="17">
        <f>IF(OR(A372="",CONTRACT_SUM=""),"",Q372/CONTRACT_SUM)</f>
        <v/>
      </c>
      <c r="S372" s="18">
        <f>IF(H372="","",H372+TA_VO)</f>
        <v/>
      </c>
      <c r="T372" s="14">
        <f>IF(H372="","",IF(N372="",DATADATE,N372)-H372)</f>
        <v/>
      </c>
      <c r="U372" s="14">
        <f>IF(OR(S372="",N372&lt;&gt;""),"",IF(DATADATE&gt;S372,"OVERDUE",""))</f>
        <v/>
      </c>
      <c r="V372" s="15" t="n"/>
      <c r="W372" s="15" t="n"/>
    </row>
    <row r="373">
      <c r="A373" s="14">
        <f>IF(D373="","",PROJ&amp;"-"&amp;B373&amp;"-"&amp;C373&amp;"-"&amp;TEXT(D373,"0000"))</f>
        <v/>
      </c>
      <c r="B373" s="15" t="n"/>
      <c r="C373" s="15" t="n"/>
      <c r="D373" s="15" t="n"/>
      <c r="E373" s="16" t="n"/>
      <c r="F373" s="15" t="n"/>
      <c r="G373" s="15" t="n"/>
      <c r="H373" s="16" t="n"/>
      <c r="I373" s="15" t="n"/>
      <c r="J373" s="15" t="n"/>
      <c r="K373" s="15" t="n"/>
      <c r="L373" s="15" t="n"/>
      <c r="M373" s="15" t="n"/>
      <c r="N373" s="16" t="n"/>
      <c r="O373" s="16" t="n"/>
      <c r="P373" s="15" t="n"/>
      <c r="Q373" s="14">
        <f>IF(A373="","",SUMIFS('Register'!$K$6:$K$505,'Register'!$P$6:$P$505,"Approved",'Register'!$E$6:$E$505,"&lt;="&amp;E373))</f>
        <v/>
      </c>
      <c r="R373" s="17">
        <f>IF(OR(A373="",CONTRACT_SUM=""),"",Q373/CONTRACT_SUM)</f>
        <v/>
      </c>
      <c r="S373" s="18">
        <f>IF(H373="","",H373+TA_VO)</f>
        <v/>
      </c>
      <c r="T373" s="14">
        <f>IF(H373="","",IF(N373="",DATADATE,N373)-H373)</f>
        <v/>
      </c>
      <c r="U373" s="14">
        <f>IF(OR(S373="",N373&lt;&gt;""),"",IF(DATADATE&gt;S373,"OVERDUE",""))</f>
        <v/>
      </c>
      <c r="V373" s="15" t="n"/>
      <c r="W373" s="15" t="n"/>
    </row>
    <row r="374">
      <c r="A374" s="14">
        <f>IF(D374="","",PROJ&amp;"-"&amp;B374&amp;"-"&amp;C374&amp;"-"&amp;TEXT(D374,"0000"))</f>
        <v/>
      </c>
      <c r="B374" s="15" t="n"/>
      <c r="C374" s="15" t="n"/>
      <c r="D374" s="15" t="n"/>
      <c r="E374" s="16" t="n"/>
      <c r="F374" s="15" t="n"/>
      <c r="G374" s="15" t="n"/>
      <c r="H374" s="16" t="n"/>
      <c r="I374" s="15" t="n"/>
      <c r="J374" s="15" t="n"/>
      <c r="K374" s="15" t="n"/>
      <c r="L374" s="15" t="n"/>
      <c r="M374" s="15" t="n"/>
      <c r="N374" s="16" t="n"/>
      <c r="O374" s="16" t="n"/>
      <c r="P374" s="15" t="n"/>
      <c r="Q374" s="14">
        <f>IF(A374="","",SUMIFS('Register'!$K$6:$K$505,'Register'!$P$6:$P$505,"Approved",'Register'!$E$6:$E$505,"&lt;="&amp;E374))</f>
        <v/>
      </c>
      <c r="R374" s="17">
        <f>IF(OR(A374="",CONTRACT_SUM=""),"",Q374/CONTRACT_SUM)</f>
        <v/>
      </c>
      <c r="S374" s="18">
        <f>IF(H374="","",H374+TA_VO)</f>
        <v/>
      </c>
      <c r="T374" s="14">
        <f>IF(H374="","",IF(N374="",DATADATE,N374)-H374)</f>
        <v/>
      </c>
      <c r="U374" s="14">
        <f>IF(OR(S374="",N374&lt;&gt;""),"",IF(DATADATE&gt;S374,"OVERDUE",""))</f>
        <v/>
      </c>
      <c r="V374" s="15" t="n"/>
      <c r="W374" s="15" t="n"/>
    </row>
    <row r="375">
      <c r="A375" s="14">
        <f>IF(D375="","",PROJ&amp;"-"&amp;B375&amp;"-"&amp;C375&amp;"-"&amp;TEXT(D375,"0000"))</f>
        <v/>
      </c>
      <c r="B375" s="15" t="n"/>
      <c r="C375" s="15" t="n"/>
      <c r="D375" s="15" t="n"/>
      <c r="E375" s="16" t="n"/>
      <c r="F375" s="15" t="n"/>
      <c r="G375" s="15" t="n"/>
      <c r="H375" s="16" t="n"/>
      <c r="I375" s="15" t="n"/>
      <c r="J375" s="15" t="n"/>
      <c r="K375" s="15" t="n"/>
      <c r="L375" s="15" t="n"/>
      <c r="M375" s="15" t="n"/>
      <c r="N375" s="16" t="n"/>
      <c r="O375" s="16" t="n"/>
      <c r="P375" s="15" t="n"/>
      <c r="Q375" s="14">
        <f>IF(A375="","",SUMIFS('Register'!$K$6:$K$505,'Register'!$P$6:$P$505,"Approved",'Register'!$E$6:$E$505,"&lt;="&amp;E375))</f>
        <v/>
      </c>
      <c r="R375" s="17">
        <f>IF(OR(A375="",CONTRACT_SUM=""),"",Q375/CONTRACT_SUM)</f>
        <v/>
      </c>
      <c r="S375" s="18">
        <f>IF(H375="","",H375+TA_VO)</f>
        <v/>
      </c>
      <c r="T375" s="14">
        <f>IF(H375="","",IF(N375="",DATADATE,N375)-H375)</f>
        <v/>
      </c>
      <c r="U375" s="14">
        <f>IF(OR(S375="",N375&lt;&gt;""),"",IF(DATADATE&gt;S375,"OVERDUE",""))</f>
        <v/>
      </c>
      <c r="V375" s="15" t="n"/>
      <c r="W375" s="15" t="n"/>
    </row>
    <row r="376">
      <c r="A376" s="14">
        <f>IF(D376="","",PROJ&amp;"-"&amp;B376&amp;"-"&amp;C376&amp;"-"&amp;TEXT(D376,"0000"))</f>
        <v/>
      </c>
      <c r="B376" s="15" t="n"/>
      <c r="C376" s="15" t="n"/>
      <c r="D376" s="15" t="n"/>
      <c r="E376" s="16" t="n"/>
      <c r="F376" s="15" t="n"/>
      <c r="G376" s="15" t="n"/>
      <c r="H376" s="16" t="n"/>
      <c r="I376" s="15" t="n"/>
      <c r="J376" s="15" t="n"/>
      <c r="K376" s="15" t="n"/>
      <c r="L376" s="15" t="n"/>
      <c r="M376" s="15" t="n"/>
      <c r="N376" s="16" t="n"/>
      <c r="O376" s="16" t="n"/>
      <c r="P376" s="15" t="n"/>
      <c r="Q376" s="14">
        <f>IF(A376="","",SUMIFS('Register'!$K$6:$K$505,'Register'!$P$6:$P$505,"Approved",'Register'!$E$6:$E$505,"&lt;="&amp;E376))</f>
        <v/>
      </c>
      <c r="R376" s="17">
        <f>IF(OR(A376="",CONTRACT_SUM=""),"",Q376/CONTRACT_SUM)</f>
        <v/>
      </c>
      <c r="S376" s="18">
        <f>IF(H376="","",H376+TA_VO)</f>
        <v/>
      </c>
      <c r="T376" s="14">
        <f>IF(H376="","",IF(N376="",DATADATE,N376)-H376)</f>
        <v/>
      </c>
      <c r="U376" s="14">
        <f>IF(OR(S376="",N376&lt;&gt;""),"",IF(DATADATE&gt;S376,"OVERDUE",""))</f>
        <v/>
      </c>
      <c r="V376" s="15" t="n"/>
      <c r="W376" s="15" t="n"/>
    </row>
    <row r="377">
      <c r="A377" s="14">
        <f>IF(D377="","",PROJ&amp;"-"&amp;B377&amp;"-"&amp;C377&amp;"-"&amp;TEXT(D377,"0000"))</f>
        <v/>
      </c>
      <c r="B377" s="15" t="n"/>
      <c r="C377" s="15" t="n"/>
      <c r="D377" s="15" t="n"/>
      <c r="E377" s="16" t="n"/>
      <c r="F377" s="15" t="n"/>
      <c r="G377" s="15" t="n"/>
      <c r="H377" s="16" t="n"/>
      <c r="I377" s="15" t="n"/>
      <c r="J377" s="15" t="n"/>
      <c r="K377" s="15" t="n"/>
      <c r="L377" s="15" t="n"/>
      <c r="M377" s="15" t="n"/>
      <c r="N377" s="16" t="n"/>
      <c r="O377" s="16" t="n"/>
      <c r="P377" s="15" t="n"/>
      <c r="Q377" s="14">
        <f>IF(A377="","",SUMIFS('Register'!$K$6:$K$505,'Register'!$P$6:$P$505,"Approved",'Register'!$E$6:$E$505,"&lt;="&amp;E377))</f>
        <v/>
      </c>
      <c r="R377" s="17">
        <f>IF(OR(A377="",CONTRACT_SUM=""),"",Q377/CONTRACT_SUM)</f>
        <v/>
      </c>
      <c r="S377" s="18">
        <f>IF(H377="","",H377+TA_VO)</f>
        <v/>
      </c>
      <c r="T377" s="14">
        <f>IF(H377="","",IF(N377="",DATADATE,N377)-H377)</f>
        <v/>
      </c>
      <c r="U377" s="14">
        <f>IF(OR(S377="",N377&lt;&gt;""),"",IF(DATADATE&gt;S377,"OVERDUE",""))</f>
        <v/>
      </c>
      <c r="V377" s="15" t="n"/>
      <c r="W377" s="15" t="n"/>
    </row>
    <row r="378">
      <c r="A378" s="14">
        <f>IF(D378="","",PROJ&amp;"-"&amp;B378&amp;"-"&amp;C378&amp;"-"&amp;TEXT(D378,"0000"))</f>
        <v/>
      </c>
      <c r="B378" s="15" t="n"/>
      <c r="C378" s="15" t="n"/>
      <c r="D378" s="15" t="n"/>
      <c r="E378" s="16" t="n"/>
      <c r="F378" s="15" t="n"/>
      <c r="G378" s="15" t="n"/>
      <c r="H378" s="16" t="n"/>
      <c r="I378" s="15" t="n"/>
      <c r="J378" s="15" t="n"/>
      <c r="K378" s="15" t="n"/>
      <c r="L378" s="15" t="n"/>
      <c r="M378" s="15" t="n"/>
      <c r="N378" s="16" t="n"/>
      <c r="O378" s="16" t="n"/>
      <c r="P378" s="15" t="n"/>
      <c r="Q378" s="14">
        <f>IF(A378="","",SUMIFS('Register'!$K$6:$K$505,'Register'!$P$6:$P$505,"Approved",'Register'!$E$6:$E$505,"&lt;="&amp;E378))</f>
        <v/>
      </c>
      <c r="R378" s="17">
        <f>IF(OR(A378="",CONTRACT_SUM=""),"",Q378/CONTRACT_SUM)</f>
        <v/>
      </c>
      <c r="S378" s="18">
        <f>IF(H378="","",H378+TA_VO)</f>
        <v/>
      </c>
      <c r="T378" s="14">
        <f>IF(H378="","",IF(N378="",DATADATE,N378)-H378)</f>
        <v/>
      </c>
      <c r="U378" s="14">
        <f>IF(OR(S378="",N378&lt;&gt;""),"",IF(DATADATE&gt;S378,"OVERDUE",""))</f>
        <v/>
      </c>
      <c r="V378" s="15" t="n"/>
      <c r="W378" s="15" t="n"/>
    </row>
    <row r="379">
      <c r="A379" s="14">
        <f>IF(D379="","",PROJ&amp;"-"&amp;B379&amp;"-"&amp;C379&amp;"-"&amp;TEXT(D379,"0000"))</f>
        <v/>
      </c>
      <c r="B379" s="15" t="n"/>
      <c r="C379" s="15" t="n"/>
      <c r="D379" s="15" t="n"/>
      <c r="E379" s="16" t="n"/>
      <c r="F379" s="15" t="n"/>
      <c r="G379" s="15" t="n"/>
      <c r="H379" s="16" t="n"/>
      <c r="I379" s="15" t="n"/>
      <c r="J379" s="15" t="n"/>
      <c r="K379" s="15" t="n"/>
      <c r="L379" s="15" t="n"/>
      <c r="M379" s="15" t="n"/>
      <c r="N379" s="16" t="n"/>
      <c r="O379" s="16" t="n"/>
      <c r="P379" s="15" t="n"/>
      <c r="Q379" s="14">
        <f>IF(A379="","",SUMIFS('Register'!$K$6:$K$505,'Register'!$P$6:$P$505,"Approved",'Register'!$E$6:$E$505,"&lt;="&amp;E379))</f>
        <v/>
      </c>
      <c r="R379" s="17">
        <f>IF(OR(A379="",CONTRACT_SUM=""),"",Q379/CONTRACT_SUM)</f>
        <v/>
      </c>
      <c r="S379" s="18">
        <f>IF(H379="","",H379+TA_VO)</f>
        <v/>
      </c>
      <c r="T379" s="14">
        <f>IF(H379="","",IF(N379="",DATADATE,N379)-H379)</f>
        <v/>
      </c>
      <c r="U379" s="14">
        <f>IF(OR(S379="",N379&lt;&gt;""),"",IF(DATADATE&gt;S379,"OVERDUE",""))</f>
        <v/>
      </c>
      <c r="V379" s="15" t="n"/>
      <c r="W379" s="15" t="n"/>
    </row>
    <row r="380">
      <c r="A380" s="14">
        <f>IF(D380="","",PROJ&amp;"-"&amp;B380&amp;"-"&amp;C380&amp;"-"&amp;TEXT(D380,"0000"))</f>
        <v/>
      </c>
      <c r="B380" s="15" t="n"/>
      <c r="C380" s="15" t="n"/>
      <c r="D380" s="15" t="n"/>
      <c r="E380" s="16" t="n"/>
      <c r="F380" s="15" t="n"/>
      <c r="G380" s="15" t="n"/>
      <c r="H380" s="16" t="n"/>
      <c r="I380" s="15" t="n"/>
      <c r="J380" s="15" t="n"/>
      <c r="K380" s="15" t="n"/>
      <c r="L380" s="15" t="n"/>
      <c r="M380" s="15" t="n"/>
      <c r="N380" s="16" t="n"/>
      <c r="O380" s="16" t="n"/>
      <c r="P380" s="15" t="n"/>
      <c r="Q380" s="14">
        <f>IF(A380="","",SUMIFS('Register'!$K$6:$K$505,'Register'!$P$6:$P$505,"Approved",'Register'!$E$6:$E$505,"&lt;="&amp;E380))</f>
        <v/>
      </c>
      <c r="R380" s="17">
        <f>IF(OR(A380="",CONTRACT_SUM=""),"",Q380/CONTRACT_SUM)</f>
        <v/>
      </c>
      <c r="S380" s="18">
        <f>IF(H380="","",H380+TA_VO)</f>
        <v/>
      </c>
      <c r="T380" s="14">
        <f>IF(H380="","",IF(N380="",DATADATE,N380)-H380)</f>
        <v/>
      </c>
      <c r="U380" s="14">
        <f>IF(OR(S380="",N380&lt;&gt;""),"",IF(DATADATE&gt;S380,"OVERDUE",""))</f>
        <v/>
      </c>
      <c r="V380" s="15" t="n"/>
      <c r="W380" s="15" t="n"/>
    </row>
    <row r="381">
      <c r="A381" s="14">
        <f>IF(D381="","",PROJ&amp;"-"&amp;B381&amp;"-"&amp;C381&amp;"-"&amp;TEXT(D381,"0000"))</f>
        <v/>
      </c>
      <c r="B381" s="15" t="n"/>
      <c r="C381" s="15" t="n"/>
      <c r="D381" s="15" t="n"/>
      <c r="E381" s="16" t="n"/>
      <c r="F381" s="15" t="n"/>
      <c r="G381" s="15" t="n"/>
      <c r="H381" s="16" t="n"/>
      <c r="I381" s="15" t="n"/>
      <c r="J381" s="15" t="n"/>
      <c r="K381" s="15" t="n"/>
      <c r="L381" s="15" t="n"/>
      <c r="M381" s="15" t="n"/>
      <c r="N381" s="16" t="n"/>
      <c r="O381" s="16" t="n"/>
      <c r="P381" s="15" t="n"/>
      <c r="Q381" s="14">
        <f>IF(A381="","",SUMIFS('Register'!$K$6:$K$505,'Register'!$P$6:$P$505,"Approved",'Register'!$E$6:$E$505,"&lt;="&amp;E381))</f>
        <v/>
      </c>
      <c r="R381" s="17">
        <f>IF(OR(A381="",CONTRACT_SUM=""),"",Q381/CONTRACT_SUM)</f>
        <v/>
      </c>
      <c r="S381" s="18">
        <f>IF(H381="","",H381+TA_VO)</f>
        <v/>
      </c>
      <c r="T381" s="14">
        <f>IF(H381="","",IF(N381="",DATADATE,N381)-H381)</f>
        <v/>
      </c>
      <c r="U381" s="14">
        <f>IF(OR(S381="",N381&lt;&gt;""),"",IF(DATADATE&gt;S381,"OVERDUE",""))</f>
        <v/>
      </c>
      <c r="V381" s="15" t="n"/>
      <c r="W381" s="15" t="n"/>
    </row>
    <row r="382">
      <c r="A382" s="14">
        <f>IF(D382="","",PROJ&amp;"-"&amp;B382&amp;"-"&amp;C382&amp;"-"&amp;TEXT(D382,"0000"))</f>
        <v/>
      </c>
      <c r="B382" s="15" t="n"/>
      <c r="C382" s="15" t="n"/>
      <c r="D382" s="15" t="n"/>
      <c r="E382" s="16" t="n"/>
      <c r="F382" s="15" t="n"/>
      <c r="G382" s="15" t="n"/>
      <c r="H382" s="16" t="n"/>
      <c r="I382" s="15" t="n"/>
      <c r="J382" s="15" t="n"/>
      <c r="K382" s="15" t="n"/>
      <c r="L382" s="15" t="n"/>
      <c r="M382" s="15" t="n"/>
      <c r="N382" s="16" t="n"/>
      <c r="O382" s="16" t="n"/>
      <c r="P382" s="15" t="n"/>
      <c r="Q382" s="14">
        <f>IF(A382="","",SUMIFS('Register'!$K$6:$K$505,'Register'!$P$6:$P$505,"Approved",'Register'!$E$6:$E$505,"&lt;="&amp;E382))</f>
        <v/>
      </c>
      <c r="R382" s="17">
        <f>IF(OR(A382="",CONTRACT_SUM=""),"",Q382/CONTRACT_SUM)</f>
        <v/>
      </c>
      <c r="S382" s="18">
        <f>IF(H382="","",H382+TA_VO)</f>
        <v/>
      </c>
      <c r="T382" s="14">
        <f>IF(H382="","",IF(N382="",DATADATE,N382)-H382)</f>
        <v/>
      </c>
      <c r="U382" s="14">
        <f>IF(OR(S382="",N382&lt;&gt;""),"",IF(DATADATE&gt;S382,"OVERDUE",""))</f>
        <v/>
      </c>
      <c r="V382" s="15" t="n"/>
      <c r="W382" s="15" t="n"/>
    </row>
    <row r="383">
      <c r="A383" s="14">
        <f>IF(D383="","",PROJ&amp;"-"&amp;B383&amp;"-"&amp;C383&amp;"-"&amp;TEXT(D383,"0000"))</f>
        <v/>
      </c>
      <c r="B383" s="15" t="n"/>
      <c r="C383" s="15" t="n"/>
      <c r="D383" s="15" t="n"/>
      <c r="E383" s="16" t="n"/>
      <c r="F383" s="15" t="n"/>
      <c r="G383" s="15" t="n"/>
      <c r="H383" s="16" t="n"/>
      <c r="I383" s="15" t="n"/>
      <c r="J383" s="15" t="n"/>
      <c r="K383" s="15" t="n"/>
      <c r="L383" s="15" t="n"/>
      <c r="M383" s="15" t="n"/>
      <c r="N383" s="16" t="n"/>
      <c r="O383" s="16" t="n"/>
      <c r="P383" s="15" t="n"/>
      <c r="Q383" s="14">
        <f>IF(A383="","",SUMIFS('Register'!$K$6:$K$505,'Register'!$P$6:$P$505,"Approved",'Register'!$E$6:$E$505,"&lt;="&amp;E383))</f>
        <v/>
      </c>
      <c r="R383" s="17">
        <f>IF(OR(A383="",CONTRACT_SUM=""),"",Q383/CONTRACT_SUM)</f>
        <v/>
      </c>
      <c r="S383" s="18">
        <f>IF(H383="","",H383+TA_VO)</f>
        <v/>
      </c>
      <c r="T383" s="14">
        <f>IF(H383="","",IF(N383="",DATADATE,N383)-H383)</f>
        <v/>
      </c>
      <c r="U383" s="14">
        <f>IF(OR(S383="",N383&lt;&gt;""),"",IF(DATADATE&gt;S383,"OVERDUE",""))</f>
        <v/>
      </c>
      <c r="V383" s="15" t="n"/>
      <c r="W383" s="15" t="n"/>
    </row>
    <row r="384">
      <c r="A384" s="14">
        <f>IF(D384="","",PROJ&amp;"-"&amp;B384&amp;"-"&amp;C384&amp;"-"&amp;TEXT(D384,"0000"))</f>
        <v/>
      </c>
      <c r="B384" s="15" t="n"/>
      <c r="C384" s="15" t="n"/>
      <c r="D384" s="15" t="n"/>
      <c r="E384" s="16" t="n"/>
      <c r="F384" s="15" t="n"/>
      <c r="G384" s="15" t="n"/>
      <c r="H384" s="16" t="n"/>
      <c r="I384" s="15" t="n"/>
      <c r="J384" s="15" t="n"/>
      <c r="K384" s="15" t="n"/>
      <c r="L384" s="15" t="n"/>
      <c r="M384" s="15" t="n"/>
      <c r="N384" s="16" t="n"/>
      <c r="O384" s="16" t="n"/>
      <c r="P384" s="15" t="n"/>
      <c r="Q384" s="14">
        <f>IF(A384="","",SUMIFS('Register'!$K$6:$K$505,'Register'!$P$6:$P$505,"Approved",'Register'!$E$6:$E$505,"&lt;="&amp;E384))</f>
        <v/>
      </c>
      <c r="R384" s="17">
        <f>IF(OR(A384="",CONTRACT_SUM=""),"",Q384/CONTRACT_SUM)</f>
        <v/>
      </c>
      <c r="S384" s="18">
        <f>IF(H384="","",H384+TA_VO)</f>
        <v/>
      </c>
      <c r="T384" s="14">
        <f>IF(H384="","",IF(N384="",DATADATE,N384)-H384)</f>
        <v/>
      </c>
      <c r="U384" s="14">
        <f>IF(OR(S384="",N384&lt;&gt;""),"",IF(DATADATE&gt;S384,"OVERDUE",""))</f>
        <v/>
      </c>
      <c r="V384" s="15" t="n"/>
      <c r="W384" s="15" t="n"/>
    </row>
    <row r="385">
      <c r="A385" s="14">
        <f>IF(D385="","",PROJ&amp;"-"&amp;B385&amp;"-"&amp;C385&amp;"-"&amp;TEXT(D385,"0000"))</f>
        <v/>
      </c>
      <c r="B385" s="15" t="n"/>
      <c r="C385" s="15" t="n"/>
      <c r="D385" s="15" t="n"/>
      <c r="E385" s="16" t="n"/>
      <c r="F385" s="15" t="n"/>
      <c r="G385" s="15" t="n"/>
      <c r="H385" s="16" t="n"/>
      <c r="I385" s="15" t="n"/>
      <c r="J385" s="15" t="n"/>
      <c r="K385" s="15" t="n"/>
      <c r="L385" s="15" t="n"/>
      <c r="M385" s="15" t="n"/>
      <c r="N385" s="16" t="n"/>
      <c r="O385" s="16" t="n"/>
      <c r="P385" s="15" t="n"/>
      <c r="Q385" s="14">
        <f>IF(A385="","",SUMIFS('Register'!$K$6:$K$505,'Register'!$P$6:$P$505,"Approved",'Register'!$E$6:$E$505,"&lt;="&amp;E385))</f>
        <v/>
      </c>
      <c r="R385" s="17">
        <f>IF(OR(A385="",CONTRACT_SUM=""),"",Q385/CONTRACT_SUM)</f>
        <v/>
      </c>
      <c r="S385" s="18">
        <f>IF(H385="","",H385+TA_VO)</f>
        <v/>
      </c>
      <c r="T385" s="14">
        <f>IF(H385="","",IF(N385="",DATADATE,N385)-H385)</f>
        <v/>
      </c>
      <c r="U385" s="14">
        <f>IF(OR(S385="",N385&lt;&gt;""),"",IF(DATADATE&gt;S385,"OVERDUE",""))</f>
        <v/>
      </c>
      <c r="V385" s="15" t="n"/>
      <c r="W385" s="15" t="n"/>
    </row>
    <row r="386">
      <c r="A386" s="14">
        <f>IF(D386="","",PROJ&amp;"-"&amp;B386&amp;"-"&amp;C386&amp;"-"&amp;TEXT(D386,"0000"))</f>
        <v/>
      </c>
      <c r="B386" s="15" t="n"/>
      <c r="C386" s="15" t="n"/>
      <c r="D386" s="15" t="n"/>
      <c r="E386" s="16" t="n"/>
      <c r="F386" s="15" t="n"/>
      <c r="G386" s="15" t="n"/>
      <c r="H386" s="16" t="n"/>
      <c r="I386" s="15" t="n"/>
      <c r="J386" s="15" t="n"/>
      <c r="K386" s="15" t="n"/>
      <c r="L386" s="15" t="n"/>
      <c r="M386" s="15" t="n"/>
      <c r="N386" s="16" t="n"/>
      <c r="O386" s="16" t="n"/>
      <c r="P386" s="15" t="n"/>
      <c r="Q386" s="14">
        <f>IF(A386="","",SUMIFS('Register'!$K$6:$K$505,'Register'!$P$6:$P$505,"Approved",'Register'!$E$6:$E$505,"&lt;="&amp;E386))</f>
        <v/>
      </c>
      <c r="R386" s="17">
        <f>IF(OR(A386="",CONTRACT_SUM=""),"",Q386/CONTRACT_SUM)</f>
        <v/>
      </c>
      <c r="S386" s="18">
        <f>IF(H386="","",H386+TA_VO)</f>
        <v/>
      </c>
      <c r="T386" s="14">
        <f>IF(H386="","",IF(N386="",DATADATE,N386)-H386)</f>
        <v/>
      </c>
      <c r="U386" s="14">
        <f>IF(OR(S386="",N386&lt;&gt;""),"",IF(DATADATE&gt;S386,"OVERDUE",""))</f>
        <v/>
      </c>
      <c r="V386" s="15" t="n"/>
      <c r="W386" s="15" t="n"/>
    </row>
    <row r="387">
      <c r="A387" s="14">
        <f>IF(D387="","",PROJ&amp;"-"&amp;B387&amp;"-"&amp;C387&amp;"-"&amp;TEXT(D387,"0000"))</f>
        <v/>
      </c>
      <c r="B387" s="15" t="n"/>
      <c r="C387" s="15" t="n"/>
      <c r="D387" s="15" t="n"/>
      <c r="E387" s="16" t="n"/>
      <c r="F387" s="15" t="n"/>
      <c r="G387" s="15" t="n"/>
      <c r="H387" s="16" t="n"/>
      <c r="I387" s="15" t="n"/>
      <c r="J387" s="15" t="n"/>
      <c r="K387" s="15" t="n"/>
      <c r="L387" s="15" t="n"/>
      <c r="M387" s="15" t="n"/>
      <c r="N387" s="16" t="n"/>
      <c r="O387" s="16" t="n"/>
      <c r="P387" s="15" t="n"/>
      <c r="Q387" s="14">
        <f>IF(A387="","",SUMIFS('Register'!$K$6:$K$505,'Register'!$P$6:$P$505,"Approved",'Register'!$E$6:$E$505,"&lt;="&amp;E387))</f>
        <v/>
      </c>
      <c r="R387" s="17">
        <f>IF(OR(A387="",CONTRACT_SUM=""),"",Q387/CONTRACT_SUM)</f>
        <v/>
      </c>
      <c r="S387" s="18">
        <f>IF(H387="","",H387+TA_VO)</f>
        <v/>
      </c>
      <c r="T387" s="14">
        <f>IF(H387="","",IF(N387="",DATADATE,N387)-H387)</f>
        <v/>
      </c>
      <c r="U387" s="14">
        <f>IF(OR(S387="",N387&lt;&gt;""),"",IF(DATADATE&gt;S387,"OVERDUE",""))</f>
        <v/>
      </c>
      <c r="V387" s="15" t="n"/>
      <c r="W387" s="15" t="n"/>
    </row>
    <row r="388">
      <c r="A388" s="14">
        <f>IF(D388="","",PROJ&amp;"-"&amp;B388&amp;"-"&amp;C388&amp;"-"&amp;TEXT(D388,"0000"))</f>
        <v/>
      </c>
      <c r="B388" s="15" t="n"/>
      <c r="C388" s="15" t="n"/>
      <c r="D388" s="15" t="n"/>
      <c r="E388" s="16" t="n"/>
      <c r="F388" s="15" t="n"/>
      <c r="G388" s="15" t="n"/>
      <c r="H388" s="16" t="n"/>
      <c r="I388" s="15" t="n"/>
      <c r="J388" s="15" t="n"/>
      <c r="K388" s="15" t="n"/>
      <c r="L388" s="15" t="n"/>
      <c r="M388" s="15" t="n"/>
      <c r="N388" s="16" t="n"/>
      <c r="O388" s="16" t="n"/>
      <c r="P388" s="15" t="n"/>
      <c r="Q388" s="14">
        <f>IF(A388="","",SUMIFS('Register'!$K$6:$K$505,'Register'!$P$6:$P$505,"Approved",'Register'!$E$6:$E$505,"&lt;="&amp;E388))</f>
        <v/>
      </c>
      <c r="R388" s="17">
        <f>IF(OR(A388="",CONTRACT_SUM=""),"",Q388/CONTRACT_SUM)</f>
        <v/>
      </c>
      <c r="S388" s="18">
        <f>IF(H388="","",H388+TA_VO)</f>
        <v/>
      </c>
      <c r="T388" s="14">
        <f>IF(H388="","",IF(N388="",DATADATE,N388)-H388)</f>
        <v/>
      </c>
      <c r="U388" s="14">
        <f>IF(OR(S388="",N388&lt;&gt;""),"",IF(DATADATE&gt;S388,"OVERDUE",""))</f>
        <v/>
      </c>
      <c r="V388" s="15" t="n"/>
      <c r="W388" s="15" t="n"/>
    </row>
    <row r="389">
      <c r="A389" s="14">
        <f>IF(D389="","",PROJ&amp;"-"&amp;B389&amp;"-"&amp;C389&amp;"-"&amp;TEXT(D389,"0000"))</f>
        <v/>
      </c>
      <c r="B389" s="15" t="n"/>
      <c r="C389" s="15" t="n"/>
      <c r="D389" s="15" t="n"/>
      <c r="E389" s="16" t="n"/>
      <c r="F389" s="15" t="n"/>
      <c r="G389" s="15" t="n"/>
      <c r="H389" s="16" t="n"/>
      <c r="I389" s="15" t="n"/>
      <c r="J389" s="15" t="n"/>
      <c r="K389" s="15" t="n"/>
      <c r="L389" s="15" t="n"/>
      <c r="M389" s="15" t="n"/>
      <c r="N389" s="16" t="n"/>
      <c r="O389" s="16" t="n"/>
      <c r="P389" s="15" t="n"/>
      <c r="Q389" s="14">
        <f>IF(A389="","",SUMIFS('Register'!$K$6:$K$505,'Register'!$P$6:$P$505,"Approved",'Register'!$E$6:$E$505,"&lt;="&amp;E389))</f>
        <v/>
      </c>
      <c r="R389" s="17">
        <f>IF(OR(A389="",CONTRACT_SUM=""),"",Q389/CONTRACT_SUM)</f>
        <v/>
      </c>
      <c r="S389" s="18">
        <f>IF(H389="","",H389+TA_VO)</f>
        <v/>
      </c>
      <c r="T389" s="14">
        <f>IF(H389="","",IF(N389="",DATADATE,N389)-H389)</f>
        <v/>
      </c>
      <c r="U389" s="14">
        <f>IF(OR(S389="",N389&lt;&gt;""),"",IF(DATADATE&gt;S389,"OVERDUE",""))</f>
        <v/>
      </c>
      <c r="V389" s="15" t="n"/>
      <c r="W389" s="15" t="n"/>
    </row>
    <row r="390">
      <c r="A390" s="14">
        <f>IF(D390="","",PROJ&amp;"-"&amp;B390&amp;"-"&amp;C390&amp;"-"&amp;TEXT(D390,"0000"))</f>
        <v/>
      </c>
      <c r="B390" s="15" t="n"/>
      <c r="C390" s="15" t="n"/>
      <c r="D390" s="15" t="n"/>
      <c r="E390" s="16" t="n"/>
      <c r="F390" s="15" t="n"/>
      <c r="G390" s="15" t="n"/>
      <c r="H390" s="16" t="n"/>
      <c r="I390" s="15" t="n"/>
      <c r="J390" s="15" t="n"/>
      <c r="K390" s="15" t="n"/>
      <c r="L390" s="15" t="n"/>
      <c r="M390" s="15" t="n"/>
      <c r="N390" s="16" t="n"/>
      <c r="O390" s="16" t="n"/>
      <c r="P390" s="15" t="n"/>
      <c r="Q390" s="14">
        <f>IF(A390="","",SUMIFS('Register'!$K$6:$K$505,'Register'!$P$6:$P$505,"Approved",'Register'!$E$6:$E$505,"&lt;="&amp;E390))</f>
        <v/>
      </c>
      <c r="R390" s="17">
        <f>IF(OR(A390="",CONTRACT_SUM=""),"",Q390/CONTRACT_SUM)</f>
        <v/>
      </c>
      <c r="S390" s="18">
        <f>IF(H390="","",H390+TA_VO)</f>
        <v/>
      </c>
      <c r="T390" s="14">
        <f>IF(H390="","",IF(N390="",DATADATE,N390)-H390)</f>
        <v/>
      </c>
      <c r="U390" s="14">
        <f>IF(OR(S390="",N390&lt;&gt;""),"",IF(DATADATE&gt;S390,"OVERDUE",""))</f>
        <v/>
      </c>
      <c r="V390" s="15" t="n"/>
      <c r="W390" s="15" t="n"/>
    </row>
    <row r="391">
      <c r="A391" s="14">
        <f>IF(D391="","",PROJ&amp;"-"&amp;B391&amp;"-"&amp;C391&amp;"-"&amp;TEXT(D391,"0000"))</f>
        <v/>
      </c>
      <c r="B391" s="15" t="n"/>
      <c r="C391" s="15" t="n"/>
      <c r="D391" s="15" t="n"/>
      <c r="E391" s="16" t="n"/>
      <c r="F391" s="15" t="n"/>
      <c r="G391" s="15" t="n"/>
      <c r="H391" s="16" t="n"/>
      <c r="I391" s="15" t="n"/>
      <c r="J391" s="15" t="n"/>
      <c r="K391" s="15" t="n"/>
      <c r="L391" s="15" t="n"/>
      <c r="M391" s="15" t="n"/>
      <c r="N391" s="16" t="n"/>
      <c r="O391" s="16" t="n"/>
      <c r="P391" s="15" t="n"/>
      <c r="Q391" s="14">
        <f>IF(A391="","",SUMIFS('Register'!$K$6:$K$505,'Register'!$P$6:$P$505,"Approved",'Register'!$E$6:$E$505,"&lt;="&amp;E391))</f>
        <v/>
      </c>
      <c r="R391" s="17">
        <f>IF(OR(A391="",CONTRACT_SUM=""),"",Q391/CONTRACT_SUM)</f>
        <v/>
      </c>
      <c r="S391" s="18">
        <f>IF(H391="","",H391+TA_VO)</f>
        <v/>
      </c>
      <c r="T391" s="14">
        <f>IF(H391="","",IF(N391="",DATADATE,N391)-H391)</f>
        <v/>
      </c>
      <c r="U391" s="14">
        <f>IF(OR(S391="",N391&lt;&gt;""),"",IF(DATADATE&gt;S391,"OVERDUE",""))</f>
        <v/>
      </c>
      <c r="V391" s="15" t="n"/>
      <c r="W391" s="15" t="n"/>
    </row>
    <row r="392">
      <c r="A392" s="14">
        <f>IF(D392="","",PROJ&amp;"-"&amp;B392&amp;"-"&amp;C392&amp;"-"&amp;TEXT(D392,"0000"))</f>
        <v/>
      </c>
      <c r="B392" s="15" t="n"/>
      <c r="C392" s="15" t="n"/>
      <c r="D392" s="15" t="n"/>
      <c r="E392" s="16" t="n"/>
      <c r="F392" s="15" t="n"/>
      <c r="G392" s="15" t="n"/>
      <c r="H392" s="16" t="n"/>
      <c r="I392" s="15" t="n"/>
      <c r="J392" s="15" t="n"/>
      <c r="K392" s="15" t="n"/>
      <c r="L392" s="15" t="n"/>
      <c r="M392" s="15" t="n"/>
      <c r="N392" s="16" t="n"/>
      <c r="O392" s="16" t="n"/>
      <c r="P392" s="15" t="n"/>
      <c r="Q392" s="14">
        <f>IF(A392="","",SUMIFS('Register'!$K$6:$K$505,'Register'!$P$6:$P$505,"Approved",'Register'!$E$6:$E$505,"&lt;="&amp;E392))</f>
        <v/>
      </c>
      <c r="R392" s="17">
        <f>IF(OR(A392="",CONTRACT_SUM=""),"",Q392/CONTRACT_SUM)</f>
        <v/>
      </c>
      <c r="S392" s="18">
        <f>IF(H392="","",H392+TA_VO)</f>
        <v/>
      </c>
      <c r="T392" s="14">
        <f>IF(H392="","",IF(N392="",DATADATE,N392)-H392)</f>
        <v/>
      </c>
      <c r="U392" s="14">
        <f>IF(OR(S392="",N392&lt;&gt;""),"",IF(DATADATE&gt;S392,"OVERDUE",""))</f>
        <v/>
      </c>
      <c r="V392" s="15" t="n"/>
      <c r="W392" s="15" t="n"/>
    </row>
    <row r="393">
      <c r="A393" s="14">
        <f>IF(D393="","",PROJ&amp;"-"&amp;B393&amp;"-"&amp;C393&amp;"-"&amp;TEXT(D393,"0000"))</f>
        <v/>
      </c>
      <c r="B393" s="15" t="n"/>
      <c r="C393" s="15" t="n"/>
      <c r="D393" s="15" t="n"/>
      <c r="E393" s="16" t="n"/>
      <c r="F393" s="15" t="n"/>
      <c r="G393" s="15" t="n"/>
      <c r="H393" s="16" t="n"/>
      <c r="I393" s="15" t="n"/>
      <c r="J393" s="15" t="n"/>
      <c r="K393" s="15" t="n"/>
      <c r="L393" s="15" t="n"/>
      <c r="M393" s="15" t="n"/>
      <c r="N393" s="16" t="n"/>
      <c r="O393" s="16" t="n"/>
      <c r="P393" s="15" t="n"/>
      <c r="Q393" s="14">
        <f>IF(A393="","",SUMIFS('Register'!$K$6:$K$505,'Register'!$P$6:$P$505,"Approved",'Register'!$E$6:$E$505,"&lt;="&amp;E393))</f>
        <v/>
      </c>
      <c r="R393" s="17">
        <f>IF(OR(A393="",CONTRACT_SUM=""),"",Q393/CONTRACT_SUM)</f>
        <v/>
      </c>
      <c r="S393" s="18">
        <f>IF(H393="","",H393+TA_VO)</f>
        <v/>
      </c>
      <c r="T393" s="14">
        <f>IF(H393="","",IF(N393="",DATADATE,N393)-H393)</f>
        <v/>
      </c>
      <c r="U393" s="14">
        <f>IF(OR(S393="",N393&lt;&gt;""),"",IF(DATADATE&gt;S393,"OVERDUE",""))</f>
        <v/>
      </c>
      <c r="V393" s="15" t="n"/>
      <c r="W393" s="15" t="n"/>
    </row>
    <row r="394">
      <c r="A394" s="14">
        <f>IF(D394="","",PROJ&amp;"-"&amp;B394&amp;"-"&amp;C394&amp;"-"&amp;TEXT(D394,"0000"))</f>
        <v/>
      </c>
      <c r="B394" s="15" t="n"/>
      <c r="C394" s="15" t="n"/>
      <c r="D394" s="15" t="n"/>
      <c r="E394" s="16" t="n"/>
      <c r="F394" s="15" t="n"/>
      <c r="G394" s="15" t="n"/>
      <c r="H394" s="16" t="n"/>
      <c r="I394" s="15" t="n"/>
      <c r="J394" s="15" t="n"/>
      <c r="K394" s="15" t="n"/>
      <c r="L394" s="15" t="n"/>
      <c r="M394" s="15" t="n"/>
      <c r="N394" s="16" t="n"/>
      <c r="O394" s="16" t="n"/>
      <c r="P394" s="15" t="n"/>
      <c r="Q394" s="14">
        <f>IF(A394="","",SUMIFS('Register'!$K$6:$K$505,'Register'!$P$6:$P$505,"Approved",'Register'!$E$6:$E$505,"&lt;="&amp;E394))</f>
        <v/>
      </c>
      <c r="R394" s="17">
        <f>IF(OR(A394="",CONTRACT_SUM=""),"",Q394/CONTRACT_SUM)</f>
        <v/>
      </c>
      <c r="S394" s="18">
        <f>IF(H394="","",H394+TA_VO)</f>
        <v/>
      </c>
      <c r="T394" s="14">
        <f>IF(H394="","",IF(N394="",DATADATE,N394)-H394)</f>
        <v/>
      </c>
      <c r="U394" s="14">
        <f>IF(OR(S394="",N394&lt;&gt;""),"",IF(DATADATE&gt;S394,"OVERDUE",""))</f>
        <v/>
      </c>
      <c r="V394" s="15" t="n"/>
      <c r="W394" s="15" t="n"/>
    </row>
    <row r="395">
      <c r="A395" s="14">
        <f>IF(D395="","",PROJ&amp;"-"&amp;B395&amp;"-"&amp;C395&amp;"-"&amp;TEXT(D395,"0000"))</f>
        <v/>
      </c>
      <c r="B395" s="15" t="n"/>
      <c r="C395" s="15" t="n"/>
      <c r="D395" s="15" t="n"/>
      <c r="E395" s="16" t="n"/>
      <c r="F395" s="15" t="n"/>
      <c r="G395" s="15" t="n"/>
      <c r="H395" s="16" t="n"/>
      <c r="I395" s="15" t="n"/>
      <c r="J395" s="15" t="n"/>
      <c r="K395" s="15" t="n"/>
      <c r="L395" s="15" t="n"/>
      <c r="M395" s="15" t="n"/>
      <c r="N395" s="16" t="n"/>
      <c r="O395" s="16" t="n"/>
      <c r="P395" s="15" t="n"/>
      <c r="Q395" s="14">
        <f>IF(A395="","",SUMIFS('Register'!$K$6:$K$505,'Register'!$P$6:$P$505,"Approved",'Register'!$E$6:$E$505,"&lt;="&amp;E395))</f>
        <v/>
      </c>
      <c r="R395" s="17">
        <f>IF(OR(A395="",CONTRACT_SUM=""),"",Q395/CONTRACT_SUM)</f>
        <v/>
      </c>
      <c r="S395" s="18">
        <f>IF(H395="","",H395+TA_VO)</f>
        <v/>
      </c>
      <c r="T395" s="14">
        <f>IF(H395="","",IF(N395="",DATADATE,N395)-H395)</f>
        <v/>
      </c>
      <c r="U395" s="14">
        <f>IF(OR(S395="",N395&lt;&gt;""),"",IF(DATADATE&gt;S395,"OVERDUE",""))</f>
        <v/>
      </c>
      <c r="V395" s="15" t="n"/>
      <c r="W395" s="15" t="n"/>
    </row>
    <row r="396">
      <c r="A396" s="14">
        <f>IF(D396="","",PROJ&amp;"-"&amp;B396&amp;"-"&amp;C396&amp;"-"&amp;TEXT(D396,"0000"))</f>
        <v/>
      </c>
      <c r="B396" s="15" t="n"/>
      <c r="C396" s="15" t="n"/>
      <c r="D396" s="15" t="n"/>
      <c r="E396" s="16" t="n"/>
      <c r="F396" s="15" t="n"/>
      <c r="G396" s="15" t="n"/>
      <c r="H396" s="16" t="n"/>
      <c r="I396" s="15" t="n"/>
      <c r="J396" s="15" t="n"/>
      <c r="K396" s="15" t="n"/>
      <c r="L396" s="15" t="n"/>
      <c r="M396" s="15" t="n"/>
      <c r="N396" s="16" t="n"/>
      <c r="O396" s="16" t="n"/>
      <c r="P396" s="15" t="n"/>
      <c r="Q396" s="14">
        <f>IF(A396="","",SUMIFS('Register'!$K$6:$K$505,'Register'!$P$6:$P$505,"Approved",'Register'!$E$6:$E$505,"&lt;="&amp;E396))</f>
        <v/>
      </c>
      <c r="R396" s="17">
        <f>IF(OR(A396="",CONTRACT_SUM=""),"",Q396/CONTRACT_SUM)</f>
        <v/>
      </c>
      <c r="S396" s="18">
        <f>IF(H396="","",H396+TA_VO)</f>
        <v/>
      </c>
      <c r="T396" s="14">
        <f>IF(H396="","",IF(N396="",DATADATE,N396)-H396)</f>
        <v/>
      </c>
      <c r="U396" s="14">
        <f>IF(OR(S396="",N396&lt;&gt;""),"",IF(DATADATE&gt;S396,"OVERDUE",""))</f>
        <v/>
      </c>
      <c r="V396" s="15" t="n"/>
      <c r="W396" s="15" t="n"/>
    </row>
    <row r="397">
      <c r="A397" s="14">
        <f>IF(D397="","",PROJ&amp;"-"&amp;B397&amp;"-"&amp;C397&amp;"-"&amp;TEXT(D397,"0000"))</f>
        <v/>
      </c>
      <c r="B397" s="15" t="n"/>
      <c r="C397" s="15" t="n"/>
      <c r="D397" s="15" t="n"/>
      <c r="E397" s="16" t="n"/>
      <c r="F397" s="15" t="n"/>
      <c r="G397" s="15" t="n"/>
      <c r="H397" s="16" t="n"/>
      <c r="I397" s="15" t="n"/>
      <c r="J397" s="15" t="n"/>
      <c r="K397" s="15" t="n"/>
      <c r="L397" s="15" t="n"/>
      <c r="M397" s="15" t="n"/>
      <c r="N397" s="16" t="n"/>
      <c r="O397" s="16" t="n"/>
      <c r="P397" s="15" t="n"/>
      <c r="Q397" s="14">
        <f>IF(A397="","",SUMIFS('Register'!$K$6:$K$505,'Register'!$P$6:$P$505,"Approved",'Register'!$E$6:$E$505,"&lt;="&amp;E397))</f>
        <v/>
      </c>
      <c r="R397" s="17">
        <f>IF(OR(A397="",CONTRACT_SUM=""),"",Q397/CONTRACT_SUM)</f>
        <v/>
      </c>
      <c r="S397" s="18">
        <f>IF(H397="","",H397+TA_VO)</f>
        <v/>
      </c>
      <c r="T397" s="14">
        <f>IF(H397="","",IF(N397="",DATADATE,N397)-H397)</f>
        <v/>
      </c>
      <c r="U397" s="14">
        <f>IF(OR(S397="",N397&lt;&gt;""),"",IF(DATADATE&gt;S397,"OVERDUE",""))</f>
        <v/>
      </c>
      <c r="V397" s="15" t="n"/>
      <c r="W397" s="15" t="n"/>
    </row>
    <row r="398">
      <c r="A398" s="14">
        <f>IF(D398="","",PROJ&amp;"-"&amp;B398&amp;"-"&amp;C398&amp;"-"&amp;TEXT(D398,"0000"))</f>
        <v/>
      </c>
      <c r="B398" s="15" t="n"/>
      <c r="C398" s="15" t="n"/>
      <c r="D398" s="15" t="n"/>
      <c r="E398" s="16" t="n"/>
      <c r="F398" s="15" t="n"/>
      <c r="G398" s="15" t="n"/>
      <c r="H398" s="16" t="n"/>
      <c r="I398" s="15" t="n"/>
      <c r="J398" s="15" t="n"/>
      <c r="K398" s="15" t="n"/>
      <c r="L398" s="15" t="n"/>
      <c r="M398" s="15" t="n"/>
      <c r="N398" s="16" t="n"/>
      <c r="O398" s="16" t="n"/>
      <c r="P398" s="15" t="n"/>
      <c r="Q398" s="14">
        <f>IF(A398="","",SUMIFS('Register'!$K$6:$K$505,'Register'!$P$6:$P$505,"Approved",'Register'!$E$6:$E$505,"&lt;="&amp;E398))</f>
        <v/>
      </c>
      <c r="R398" s="17">
        <f>IF(OR(A398="",CONTRACT_SUM=""),"",Q398/CONTRACT_SUM)</f>
        <v/>
      </c>
      <c r="S398" s="18">
        <f>IF(H398="","",H398+TA_VO)</f>
        <v/>
      </c>
      <c r="T398" s="14">
        <f>IF(H398="","",IF(N398="",DATADATE,N398)-H398)</f>
        <v/>
      </c>
      <c r="U398" s="14">
        <f>IF(OR(S398="",N398&lt;&gt;""),"",IF(DATADATE&gt;S398,"OVERDUE",""))</f>
        <v/>
      </c>
      <c r="V398" s="15" t="n"/>
      <c r="W398" s="15" t="n"/>
    </row>
    <row r="399">
      <c r="A399" s="14">
        <f>IF(D399="","",PROJ&amp;"-"&amp;B399&amp;"-"&amp;C399&amp;"-"&amp;TEXT(D399,"0000"))</f>
        <v/>
      </c>
      <c r="B399" s="15" t="n"/>
      <c r="C399" s="15" t="n"/>
      <c r="D399" s="15" t="n"/>
      <c r="E399" s="16" t="n"/>
      <c r="F399" s="15" t="n"/>
      <c r="G399" s="15" t="n"/>
      <c r="H399" s="16" t="n"/>
      <c r="I399" s="15" t="n"/>
      <c r="J399" s="15" t="n"/>
      <c r="K399" s="15" t="n"/>
      <c r="L399" s="15" t="n"/>
      <c r="M399" s="15" t="n"/>
      <c r="N399" s="16" t="n"/>
      <c r="O399" s="16" t="n"/>
      <c r="P399" s="15" t="n"/>
      <c r="Q399" s="14">
        <f>IF(A399="","",SUMIFS('Register'!$K$6:$K$505,'Register'!$P$6:$P$505,"Approved",'Register'!$E$6:$E$505,"&lt;="&amp;E399))</f>
        <v/>
      </c>
      <c r="R399" s="17">
        <f>IF(OR(A399="",CONTRACT_SUM=""),"",Q399/CONTRACT_SUM)</f>
        <v/>
      </c>
      <c r="S399" s="18">
        <f>IF(H399="","",H399+TA_VO)</f>
        <v/>
      </c>
      <c r="T399" s="14">
        <f>IF(H399="","",IF(N399="",DATADATE,N399)-H399)</f>
        <v/>
      </c>
      <c r="U399" s="14">
        <f>IF(OR(S399="",N399&lt;&gt;""),"",IF(DATADATE&gt;S399,"OVERDUE",""))</f>
        <v/>
      </c>
      <c r="V399" s="15" t="n"/>
      <c r="W399" s="15" t="n"/>
    </row>
    <row r="400">
      <c r="A400" s="14">
        <f>IF(D400="","",PROJ&amp;"-"&amp;B400&amp;"-"&amp;C400&amp;"-"&amp;TEXT(D400,"0000"))</f>
        <v/>
      </c>
      <c r="B400" s="15" t="n"/>
      <c r="C400" s="15" t="n"/>
      <c r="D400" s="15" t="n"/>
      <c r="E400" s="16" t="n"/>
      <c r="F400" s="15" t="n"/>
      <c r="G400" s="15" t="n"/>
      <c r="H400" s="16" t="n"/>
      <c r="I400" s="15" t="n"/>
      <c r="J400" s="15" t="n"/>
      <c r="K400" s="15" t="n"/>
      <c r="L400" s="15" t="n"/>
      <c r="M400" s="15" t="n"/>
      <c r="N400" s="16" t="n"/>
      <c r="O400" s="16" t="n"/>
      <c r="P400" s="15" t="n"/>
      <c r="Q400" s="14">
        <f>IF(A400="","",SUMIFS('Register'!$K$6:$K$505,'Register'!$P$6:$P$505,"Approved",'Register'!$E$6:$E$505,"&lt;="&amp;E400))</f>
        <v/>
      </c>
      <c r="R400" s="17">
        <f>IF(OR(A400="",CONTRACT_SUM=""),"",Q400/CONTRACT_SUM)</f>
        <v/>
      </c>
      <c r="S400" s="18">
        <f>IF(H400="","",H400+TA_VO)</f>
        <v/>
      </c>
      <c r="T400" s="14">
        <f>IF(H400="","",IF(N400="",DATADATE,N400)-H400)</f>
        <v/>
      </c>
      <c r="U400" s="14">
        <f>IF(OR(S400="",N400&lt;&gt;""),"",IF(DATADATE&gt;S400,"OVERDUE",""))</f>
        <v/>
      </c>
      <c r="V400" s="15" t="n"/>
      <c r="W400" s="15" t="n"/>
    </row>
    <row r="401">
      <c r="A401" s="14">
        <f>IF(D401="","",PROJ&amp;"-"&amp;B401&amp;"-"&amp;C401&amp;"-"&amp;TEXT(D401,"0000"))</f>
        <v/>
      </c>
      <c r="B401" s="15" t="n"/>
      <c r="C401" s="15" t="n"/>
      <c r="D401" s="15" t="n"/>
      <c r="E401" s="16" t="n"/>
      <c r="F401" s="15" t="n"/>
      <c r="G401" s="15" t="n"/>
      <c r="H401" s="16" t="n"/>
      <c r="I401" s="15" t="n"/>
      <c r="J401" s="15" t="n"/>
      <c r="K401" s="15" t="n"/>
      <c r="L401" s="15" t="n"/>
      <c r="M401" s="15" t="n"/>
      <c r="N401" s="16" t="n"/>
      <c r="O401" s="16" t="n"/>
      <c r="P401" s="15" t="n"/>
      <c r="Q401" s="14">
        <f>IF(A401="","",SUMIFS('Register'!$K$6:$K$505,'Register'!$P$6:$P$505,"Approved",'Register'!$E$6:$E$505,"&lt;="&amp;E401))</f>
        <v/>
      </c>
      <c r="R401" s="17">
        <f>IF(OR(A401="",CONTRACT_SUM=""),"",Q401/CONTRACT_SUM)</f>
        <v/>
      </c>
      <c r="S401" s="18">
        <f>IF(H401="","",H401+TA_VO)</f>
        <v/>
      </c>
      <c r="T401" s="14">
        <f>IF(H401="","",IF(N401="",DATADATE,N401)-H401)</f>
        <v/>
      </c>
      <c r="U401" s="14">
        <f>IF(OR(S401="",N401&lt;&gt;""),"",IF(DATADATE&gt;S401,"OVERDUE",""))</f>
        <v/>
      </c>
      <c r="V401" s="15" t="n"/>
      <c r="W401" s="15" t="n"/>
    </row>
    <row r="402">
      <c r="A402" s="14">
        <f>IF(D402="","",PROJ&amp;"-"&amp;B402&amp;"-"&amp;C402&amp;"-"&amp;TEXT(D402,"0000"))</f>
        <v/>
      </c>
      <c r="B402" s="15" t="n"/>
      <c r="C402" s="15" t="n"/>
      <c r="D402" s="15" t="n"/>
      <c r="E402" s="16" t="n"/>
      <c r="F402" s="15" t="n"/>
      <c r="G402" s="15" t="n"/>
      <c r="H402" s="16" t="n"/>
      <c r="I402" s="15" t="n"/>
      <c r="J402" s="15" t="n"/>
      <c r="K402" s="15" t="n"/>
      <c r="L402" s="15" t="n"/>
      <c r="M402" s="15" t="n"/>
      <c r="N402" s="16" t="n"/>
      <c r="O402" s="16" t="n"/>
      <c r="P402" s="15" t="n"/>
      <c r="Q402" s="14">
        <f>IF(A402="","",SUMIFS('Register'!$K$6:$K$505,'Register'!$P$6:$P$505,"Approved",'Register'!$E$6:$E$505,"&lt;="&amp;E402))</f>
        <v/>
      </c>
      <c r="R402" s="17">
        <f>IF(OR(A402="",CONTRACT_SUM=""),"",Q402/CONTRACT_SUM)</f>
        <v/>
      </c>
      <c r="S402" s="18">
        <f>IF(H402="","",H402+TA_VO)</f>
        <v/>
      </c>
      <c r="T402" s="14">
        <f>IF(H402="","",IF(N402="",DATADATE,N402)-H402)</f>
        <v/>
      </c>
      <c r="U402" s="14">
        <f>IF(OR(S402="",N402&lt;&gt;""),"",IF(DATADATE&gt;S402,"OVERDUE",""))</f>
        <v/>
      </c>
      <c r="V402" s="15" t="n"/>
      <c r="W402" s="15" t="n"/>
    </row>
    <row r="403">
      <c r="A403" s="14">
        <f>IF(D403="","",PROJ&amp;"-"&amp;B403&amp;"-"&amp;C403&amp;"-"&amp;TEXT(D403,"0000"))</f>
        <v/>
      </c>
      <c r="B403" s="15" t="n"/>
      <c r="C403" s="15" t="n"/>
      <c r="D403" s="15" t="n"/>
      <c r="E403" s="16" t="n"/>
      <c r="F403" s="15" t="n"/>
      <c r="G403" s="15" t="n"/>
      <c r="H403" s="16" t="n"/>
      <c r="I403" s="15" t="n"/>
      <c r="J403" s="15" t="n"/>
      <c r="K403" s="15" t="n"/>
      <c r="L403" s="15" t="n"/>
      <c r="M403" s="15" t="n"/>
      <c r="N403" s="16" t="n"/>
      <c r="O403" s="16" t="n"/>
      <c r="P403" s="15" t="n"/>
      <c r="Q403" s="14">
        <f>IF(A403="","",SUMIFS('Register'!$K$6:$K$505,'Register'!$P$6:$P$505,"Approved",'Register'!$E$6:$E$505,"&lt;="&amp;E403))</f>
        <v/>
      </c>
      <c r="R403" s="17">
        <f>IF(OR(A403="",CONTRACT_SUM=""),"",Q403/CONTRACT_SUM)</f>
        <v/>
      </c>
      <c r="S403" s="18">
        <f>IF(H403="","",H403+TA_VO)</f>
        <v/>
      </c>
      <c r="T403" s="14">
        <f>IF(H403="","",IF(N403="",DATADATE,N403)-H403)</f>
        <v/>
      </c>
      <c r="U403" s="14">
        <f>IF(OR(S403="",N403&lt;&gt;""),"",IF(DATADATE&gt;S403,"OVERDUE",""))</f>
        <v/>
      </c>
      <c r="V403" s="15" t="n"/>
      <c r="W403" s="15" t="n"/>
    </row>
    <row r="404">
      <c r="A404" s="14">
        <f>IF(D404="","",PROJ&amp;"-"&amp;B404&amp;"-"&amp;C404&amp;"-"&amp;TEXT(D404,"0000"))</f>
        <v/>
      </c>
      <c r="B404" s="15" t="n"/>
      <c r="C404" s="15" t="n"/>
      <c r="D404" s="15" t="n"/>
      <c r="E404" s="16" t="n"/>
      <c r="F404" s="15" t="n"/>
      <c r="G404" s="15" t="n"/>
      <c r="H404" s="16" t="n"/>
      <c r="I404" s="15" t="n"/>
      <c r="J404" s="15" t="n"/>
      <c r="K404" s="15" t="n"/>
      <c r="L404" s="15" t="n"/>
      <c r="M404" s="15" t="n"/>
      <c r="N404" s="16" t="n"/>
      <c r="O404" s="16" t="n"/>
      <c r="P404" s="15" t="n"/>
      <c r="Q404" s="14">
        <f>IF(A404="","",SUMIFS('Register'!$K$6:$K$505,'Register'!$P$6:$P$505,"Approved",'Register'!$E$6:$E$505,"&lt;="&amp;E404))</f>
        <v/>
      </c>
      <c r="R404" s="17">
        <f>IF(OR(A404="",CONTRACT_SUM=""),"",Q404/CONTRACT_SUM)</f>
        <v/>
      </c>
      <c r="S404" s="18">
        <f>IF(H404="","",H404+TA_VO)</f>
        <v/>
      </c>
      <c r="T404" s="14">
        <f>IF(H404="","",IF(N404="",DATADATE,N404)-H404)</f>
        <v/>
      </c>
      <c r="U404" s="14">
        <f>IF(OR(S404="",N404&lt;&gt;""),"",IF(DATADATE&gt;S404,"OVERDUE",""))</f>
        <v/>
      </c>
      <c r="V404" s="15" t="n"/>
      <c r="W404" s="15" t="n"/>
    </row>
    <row r="405">
      <c r="A405" s="14">
        <f>IF(D405="","",PROJ&amp;"-"&amp;B405&amp;"-"&amp;C405&amp;"-"&amp;TEXT(D405,"0000"))</f>
        <v/>
      </c>
      <c r="B405" s="15" t="n"/>
      <c r="C405" s="15" t="n"/>
      <c r="D405" s="15" t="n"/>
      <c r="E405" s="16" t="n"/>
      <c r="F405" s="15" t="n"/>
      <c r="G405" s="15" t="n"/>
      <c r="H405" s="16" t="n"/>
      <c r="I405" s="15" t="n"/>
      <c r="J405" s="15" t="n"/>
      <c r="K405" s="15" t="n"/>
      <c r="L405" s="15" t="n"/>
      <c r="M405" s="15" t="n"/>
      <c r="N405" s="16" t="n"/>
      <c r="O405" s="16" t="n"/>
      <c r="P405" s="15" t="n"/>
      <c r="Q405" s="14">
        <f>IF(A405="","",SUMIFS('Register'!$K$6:$K$505,'Register'!$P$6:$P$505,"Approved",'Register'!$E$6:$E$505,"&lt;="&amp;E405))</f>
        <v/>
      </c>
      <c r="R405" s="17">
        <f>IF(OR(A405="",CONTRACT_SUM=""),"",Q405/CONTRACT_SUM)</f>
        <v/>
      </c>
      <c r="S405" s="18">
        <f>IF(H405="","",H405+TA_VO)</f>
        <v/>
      </c>
      <c r="T405" s="14">
        <f>IF(H405="","",IF(N405="",DATADATE,N405)-H405)</f>
        <v/>
      </c>
      <c r="U405" s="14">
        <f>IF(OR(S405="",N405&lt;&gt;""),"",IF(DATADATE&gt;S405,"OVERDUE",""))</f>
        <v/>
      </c>
      <c r="V405" s="15" t="n"/>
      <c r="W405" s="15" t="n"/>
    </row>
    <row r="406">
      <c r="A406" s="14">
        <f>IF(D406="","",PROJ&amp;"-"&amp;B406&amp;"-"&amp;C406&amp;"-"&amp;TEXT(D406,"0000"))</f>
        <v/>
      </c>
      <c r="B406" s="15" t="n"/>
      <c r="C406" s="15" t="n"/>
      <c r="D406" s="15" t="n"/>
      <c r="E406" s="16" t="n"/>
      <c r="F406" s="15" t="n"/>
      <c r="G406" s="15" t="n"/>
      <c r="H406" s="16" t="n"/>
      <c r="I406" s="15" t="n"/>
      <c r="J406" s="15" t="n"/>
      <c r="K406" s="15" t="n"/>
      <c r="L406" s="15" t="n"/>
      <c r="M406" s="15" t="n"/>
      <c r="N406" s="16" t="n"/>
      <c r="O406" s="16" t="n"/>
      <c r="P406" s="15" t="n"/>
      <c r="Q406" s="14">
        <f>IF(A406="","",SUMIFS('Register'!$K$6:$K$505,'Register'!$P$6:$P$505,"Approved",'Register'!$E$6:$E$505,"&lt;="&amp;E406))</f>
        <v/>
      </c>
      <c r="R406" s="17">
        <f>IF(OR(A406="",CONTRACT_SUM=""),"",Q406/CONTRACT_SUM)</f>
        <v/>
      </c>
      <c r="S406" s="18">
        <f>IF(H406="","",H406+TA_VO)</f>
        <v/>
      </c>
      <c r="T406" s="14">
        <f>IF(H406="","",IF(N406="",DATADATE,N406)-H406)</f>
        <v/>
      </c>
      <c r="U406" s="14">
        <f>IF(OR(S406="",N406&lt;&gt;""),"",IF(DATADATE&gt;S406,"OVERDUE",""))</f>
        <v/>
      </c>
      <c r="V406" s="15" t="n"/>
      <c r="W406" s="15" t="n"/>
    </row>
    <row r="407">
      <c r="A407" s="14">
        <f>IF(D407="","",PROJ&amp;"-"&amp;B407&amp;"-"&amp;C407&amp;"-"&amp;TEXT(D407,"0000"))</f>
        <v/>
      </c>
      <c r="B407" s="15" t="n"/>
      <c r="C407" s="15" t="n"/>
      <c r="D407" s="15" t="n"/>
      <c r="E407" s="16" t="n"/>
      <c r="F407" s="15" t="n"/>
      <c r="G407" s="15" t="n"/>
      <c r="H407" s="16" t="n"/>
      <c r="I407" s="15" t="n"/>
      <c r="J407" s="15" t="n"/>
      <c r="K407" s="15" t="n"/>
      <c r="L407" s="15" t="n"/>
      <c r="M407" s="15" t="n"/>
      <c r="N407" s="16" t="n"/>
      <c r="O407" s="16" t="n"/>
      <c r="P407" s="15" t="n"/>
      <c r="Q407" s="14">
        <f>IF(A407="","",SUMIFS('Register'!$K$6:$K$505,'Register'!$P$6:$P$505,"Approved",'Register'!$E$6:$E$505,"&lt;="&amp;E407))</f>
        <v/>
      </c>
      <c r="R407" s="17">
        <f>IF(OR(A407="",CONTRACT_SUM=""),"",Q407/CONTRACT_SUM)</f>
        <v/>
      </c>
      <c r="S407" s="18">
        <f>IF(H407="","",H407+TA_VO)</f>
        <v/>
      </c>
      <c r="T407" s="14">
        <f>IF(H407="","",IF(N407="",DATADATE,N407)-H407)</f>
        <v/>
      </c>
      <c r="U407" s="14">
        <f>IF(OR(S407="",N407&lt;&gt;""),"",IF(DATADATE&gt;S407,"OVERDUE",""))</f>
        <v/>
      </c>
      <c r="V407" s="15" t="n"/>
      <c r="W407" s="15" t="n"/>
    </row>
    <row r="408">
      <c r="A408" s="14">
        <f>IF(D408="","",PROJ&amp;"-"&amp;B408&amp;"-"&amp;C408&amp;"-"&amp;TEXT(D408,"0000"))</f>
        <v/>
      </c>
      <c r="B408" s="15" t="n"/>
      <c r="C408" s="15" t="n"/>
      <c r="D408" s="15" t="n"/>
      <c r="E408" s="16" t="n"/>
      <c r="F408" s="15" t="n"/>
      <c r="G408" s="15" t="n"/>
      <c r="H408" s="16" t="n"/>
      <c r="I408" s="15" t="n"/>
      <c r="J408" s="15" t="n"/>
      <c r="K408" s="15" t="n"/>
      <c r="L408" s="15" t="n"/>
      <c r="M408" s="15" t="n"/>
      <c r="N408" s="16" t="n"/>
      <c r="O408" s="16" t="n"/>
      <c r="P408" s="15" t="n"/>
      <c r="Q408" s="14">
        <f>IF(A408="","",SUMIFS('Register'!$K$6:$K$505,'Register'!$P$6:$P$505,"Approved",'Register'!$E$6:$E$505,"&lt;="&amp;E408))</f>
        <v/>
      </c>
      <c r="R408" s="17">
        <f>IF(OR(A408="",CONTRACT_SUM=""),"",Q408/CONTRACT_SUM)</f>
        <v/>
      </c>
      <c r="S408" s="18">
        <f>IF(H408="","",H408+TA_VO)</f>
        <v/>
      </c>
      <c r="T408" s="14">
        <f>IF(H408="","",IF(N408="",DATADATE,N408)-H408)</f>
        <v/>
      </c>
      <c r="U408" s="14">
        <f>IF(OR(S408="",N408&lt;&gt;""),"",IF(DATADATE&gt;S408,"OVERDUE",""))</f>
        <v/>
      </c>
      <c r="V408" s="15" t="n"/>
      <c r="W408" s="15" t="n"/>
    </row>
    <row r="409">
      <c r="A409" s="14">
        <f>IF(D409="","",PROJ&amp;"-"&amp;B409&amp;"-"&amp;C409&amp;"-"&amp;TEXT(D409,"0000"))</f>
        <v/>
      </c>
      <c r="B409" s="15" t="n"/>
      <c r="C409" s="15" t="n"/>
      <c r="D409" s="15" t="n"/>
      <c r="E409" s="16" t="n"/>
      <c r="F409" s="15" t="n"/>
      <c r="G409" s="15" t="n"/>
      <c r="H409" s="16" t="n"/>
      <c r="I409" s="15" t="n"/>
      <c r="J409" s="15" t="n"/>
      <c r="K409" s="15" t="n"/>
      <c r="L409" s="15" t="n"/>
      <c r="M409" s="15" t="n"/>
      <c r="N409" s="16" t="n"/>
      <c r="O409" s="16" t="n"/>
      <c r="P409" s="15" t="n"/>
      <c r="Q409" s="14">
        <f>IF(A409="","",SUMIFS('Register'!$K$6:$K$505,'Register'!$P$6:$P$505,"Approved",'Register'!$E$6:$E$505,"&lt;="&amp;E409))</f>
        <v/>
      </c>
      <c r="R409" s="17">
        <f>IF(OR(A409="",CONTRACT_SUM=""),"",Q409/CONTRACT_SUM)</f>
        <v/>
      </c>
      <c r="S409" s="18">
        <f>IF(H409="","",H409+TA_VO)</f>
        <v/>
      </c>
      <c r="T409" s="14">
        <f>IF(H409="","",IF(N409="",DATADATE,N409)-H409)</f>
        <v/>
      </c>
      <c r="U409" s="14">
        <f>IF(OR(S409="",N409&lt;&gt;""),"",IF(DATADATE&gt;S409,"OVERDUE",""))</f>
        <v/>
      </c>
      <c r="V409" s="15" t="n"/>
      <c r="W409" s="15" t="n"/>
    </row>
    <row r="410">
      <c r="A410" s="14">
        <f>IF(D410="","",PROJ&amp;"-"&amp;B410&amp;"-"&amp;C410&amp;"-"&amp;TEXT(D410,"0000"))</f>
        <v/>
      </c>
      <c r="B410" s="15" t="n"/>
      <c r="C410" s="15" t="n"/>
      <c r="D410" s="15" t="n"/>
      <c r="E410" s="16" t="n"/>
      <c r="F410" s="15" t="n"/>
      <c r="G410" s="15" t="n"/>
      <c r="H410" s="16" t="n"/>
      <c r="I410" s="15" t="n"/>
      <c r="J410" s="15" t="n"/>
      <c r="K410" s="15" t="n"/>
      <c r="L410" s="15" t="n"/>
      <c r="M410" s="15" t="n"/>
      <c r="N410" s="16" t="n"/>
      <c r="O410" s="16" t="n"/>
      <c r="P410" s="15" t="n"/>
      <c r="Q410" s="14">
        <f>IF(A410="","",SUMIFS('Register'!$K$6:$K$505,'Register'!$P$6:$P$505,"Approved",'Register'!$E$6:$E$505,"&lt;="&amp;E410))</f>
        <v/>
      </c>
      <c r="R410" s="17">
        <f>IF(OR(A410="",CONTRACT_SUM=""),"",Q410/CONTRACT_SUM)</f>
        <v/>
      </c>
      <c r="S410" s="18">
        <f>IF(H410="","",H410+TA_VO)</f>
        <v/>
      </c>
      <c r="T410" s="14">
        <f>IF(H410="","",IF(N410="",DATADATE,N410)-H410)</f>
        <v/>
      </c>
      <c r="U410" s="14">
        <f>IF(OR(S410="",N410&lt;&gt;""),"",IF(DATADATE&gt;S410,"OVERDUE",""))</f>
        <v/>
      </c>
      <c r="V410" s="15" t="n"/>
      <c r="W410" s="15" t="n"/>
    </row>
    <row r="411">
      <c r="A411" s="14">
        <f>IF(D411="","",PROJ&amp;"-"&amp;B411&amp;"-"&amp;C411&amp;"-"&amp;TEXT(D411,"0000"))</f>
        <v/>
      </c>
      <c r="B411" s="15" t="n"/>
      <c r="C411" s="15" t="n"/>
      <c r="D411" s="15" t="n"/>
      <c r="E411" s="16" t="n"/>
      <c r="F411" s="15" t="n"/>
      <c r="G411" s="15" t="n"/>
      <c r="H411" s="16" t="n"/>
      <c r="I411" s="15" t="n"/>
      <c r="J411" s="15" t="n"/>
      <c r="K411" s="15" t="n"/>
      <c r="L411" s="15" t="n"/>
      <c r="M411" s="15" t="n"/>
      <c r="N411" s="16" t="n"/>
      <c r="O411" s="16" t="n"/>
      <c r="P411" s="15" t="n"/>
      <c r="Q411" s="14">
        <f>IF(A411="","",SUMIFS('Register'!$K$6:$K$505,'Register'!$P$6:$P$505,"Approved",'Register'!$E$6:$E$505,"&lt;="&amp;E411))</f>
        <v/>
      </c>
      <c r="R411" s="17">
        <f>IF(OR(A411="",CONTRACT_SUM=""),"",Q411/CONTRACT_SUM)</f>
        <v/>
      </c>
      <c r="S411" s="18">
        <f>IF(H411="","",H411+TA_VO)</f>
        <v/>
      </c>
      <c r="T411" s="14">
        <f>IF(H411="","",IF(N411="",DATADATE,N411)-H411)</f>
        <v/>
      </c>
      <c r="U411" s="14">
        <f>IF(OR(S411="",N411&lt;&gt;""),"",IF(DATADATE&gt;S411,"OVERDUE",""))</f>
        <v/>
      </c>
      <c r="V411" s="15" t="n"/>
      <c r="W411" s="15" t="n"/>
    </row>
    <row r="412">
      <c r="A412" s="14">
        <f>IF(D412="","",PROJ&amp;"-"&amp;B412&amp;"-"&amp;C412&amp;"-"&amp;TEXT(D412,"0000"))</f>
        <v/>
      </c>
      <c r="B412" s="15" t="n"/>
      <c r="C412" s="15" t="n"/>
      <c r="D412" s="15" t="n"/>
      <c r="E412" s="16" t="n"/>
      <c r="F412" s="15" t="n"/>
      <c r="G412" s="15" t="n"/>
      <c r="H412" s="16" t="n"/>
      <c r="I412" s="15" t="n"/>
      <c r="J412" s="15" t="n"/>
      <c r="K412" s="15" t="n"/>
      <c r="L412" s="15" t="n"/>
      <c r="M412" s="15" t="n"/>
      <c r="N412" s="16" t="n"/>
      <c r="O412" s="16" t="n"/>
      <c r="P412" s="15" t="n"/>
      <c r="Q412" s="14">
        <f>IF(A412="","",SUMIFS('Register'!$K$6:$K$505,'Register'!$P$6:$P$505,"Approved",'Register'!$E$6:$E$505,"&lt;="&amp;E412))</f>
        <v/>
      </c>
      <c r="R412" s="17">
        <f>IF(OR(A412="",CONTRACT_SUM=""),"",Q412/CONTRACT_SUM)</f>
        <v/>
      </c>
      <c r="S412" s="18">
        <f>IF(H412="","",H412+TA_VO)</f>
        <v/>
      </c>
      <c r="T412" s="14">
        <f>IF(H412="","",IF(N412="",DATADATE,N412)-H412)</f>
        <v/>
      </c>
      <c r="U412" s="14">
        <f>IF(OR(S412="",N412&lt;&gt;""),"",IF(DATADATE&gt;S412,"OVERDUE",""))</f>
        <v/>
      </c>
      <c r="V412" s="15" t="n"/>
      <c r="W412" s="15" t="n"/>
    </row>
    <row r="413">
      <c r="A413" s="14">
        <f>IF(D413="","",PROJ&amp;"-"&amp;B413&amp;"-"&amp;C413&amp;"-"&amp;TEXT(D413,"0000"))</f>
        <v/>
      </c>
      <c r="B413" s="15" t="n"/>
      <c r="C413" s="15" t="n"/>
      <c r="D413" s="15" t="n"/>
      <c r="E413" s="16" t="n"/>
      <c r="F413" s="15" t="n"/>
      <c r="G413" s="15" t="n"/>
      <c r="H413" s="16" t="n"/>
      <c r="I413" s="15" t="n"/>
      <c r="J413" s="15" t="n"/>
      <c r="K413" s="15" t="n"/>
      <c r="L413" s="15" t="n"/>
      <c r="M413" s="15" t="n"/>
      <c r="N413" s="16" t="n"/>
      <c r="O413" s="16" t="n"/>
      <c r="P413" s="15" t="n"/>
      <c r="Q413" s="14">
        <f>IF(A413="","",SUMIFS('Register'!$K$6:$K$505,'Register'!$P$6:$P$505,"Approved",'Register'!$E$6:$E$505,"&lt;="&amp;E413))</f>
        <v/>
      </c>
      <c r="R413" s="17">
        <f>IF(OR(A413="",CONTRACT_SUM=""),"",Q413/CONTRACT_SUM)</f>
        <v/>
      </c>
      <c r="S413" s="18">
        <f>IF(H413="","",H413+TA_VO)</f>
        <v/>
      </c>
      <c r="T413" s="14">
        <f>IF(H413="","",IF(N413="",DATADATE,N413)-H413)</f>
        <v/>
      </c>
      <c r="U413" s="14">
        <f>IF(OR(S413="",N413&lt;&gt;""),"",IF(DATADATE&gt;S413,"OVERDUE",""))</f>
        <v/>
      </c>
      <c r="V413" s="15" t="n"/>
      <c r="W413" s="15" t="n"/>
    </row>
    <row r="414">
      <c r="A414" s="14">
        <f>IF(D414="","",PROJ&amp;"-"&amp;B414&amp;"-"&amp;C414&amp;"-"&amp;TEXT(D414,"0000"))</f>
        <v/>
      </c>
      <c r="B414" s="15" t="n"/>
      <c r="C414" s="15" t="n"/>
      <c r="D414" s="15" t="n"/>
      <c r="E414" s="16" t="n"/>
      <c r="F414" s="15" t="n"/>
      <c r="G414" s="15" t="n"/>
      <c r="H414" s="16" t="n"/>
      <c r="I414" s="15" t="n"/>
      <c r="J414" s="15" t="n"/>
      <c r="K414" s="15" t="n"/>
      <c r="L414" s="15" t="n"/>
      <c r="M414" s="15" t="n"/>
      <c r="N414" s="16" t="n"/>
      <c r="O414" s="16" t="n"/>
      <c r="P414" s="15" t="n"/>
      <c r="Q414" s="14">
        <f>IF(A414="","",SUMIFS('Register'!$K$6:$K$505,'Register'!$P$6:$P$505,"Approved",'Register'!$E$6:$E$505,"&lt;="&amp;E414))</f>
        <v/>
      </c>
      <c r="R414" s="17">
        <f>IF(OR(A414="",CONTRACT_SUM=""),"",Q414/CONTRACT_SUM)</f>
        <v/>
      </c>
      <c r="S414" s="18">
        <f>IF(H414="","",H414+TA_VO)</f>
        <v/>
      </c>
      <c r="T414" s="14">
        <f>IF(H414="","",IF(N414="",DATADATE,N414)-H414)</f>
        <v/>
      </c>
      <c r="U414" s="14">
        <f>IF(OR(S414="",N414&lt;&gt;""),"",IF(DATADATE&gt;S414,"OVERDUE",""))</f>
        <v/>
      </c>
      <c r="V414" s="15" t="n"/>
      <c r="W414" s="15" t="n"/>
    </row>
    <row r="415">
      <c r="A415" s="14">
        <f>IF(D415="","",PROJ&amp;"-"&amp;B415&amp;"-"&amp;C415&amp;"-"&amp;TEXT(D415,"0000"))</f>
        <v/>
      </c>
      <c r="B415" s="15" t="n"/>
      <c r="C415" s="15" t="n"/>
      <c r="D415" s="15" t="n"/>
      <c r="E415" s="16" t="n"/>
      <c r="F415" s="15" t="n"/>
      <c r="G415" s="15" t="n"/>
      <c r="H415" s="16" t="n"/>
      <c r="I415" s="15" t="n"/>
      <c r="J415" s="15" t="n"/>
      <c r="K415" s="15" t="n"/>
      <c r="L415" s="15" t="n"/>
      <c r="M415" s="15" t="n"/>
      <c r="N415" s="16" t="n"/>
      <c r="O415" s="16" t="n"/>
      <c r="P415" s="15" t="n"/>
      <c r="Q415" s="14">
        <f>IF(A415="","",SUMIFS('Register'!$K$6:$K$505,'Register'!$P$6:$P$505,"Approved",'Register'!$E$6:$E$505,"&lt;="&amp;E415))</f>
        <v/>
      </c>
      <c r="R415" s="17">
        <f>IF(OR(A415="",CONTRACT_SUM=""),"",Q415/CONTRACT_SUM)</f>
        <v/>
      </c>
      <c r="S415" s="18">
        <f>IF(H415="","",H415+TA_VO)</f>
        <v/>
      </c>
      <c r="T415" s="14">
        <f>IF(H415="","",IF(N415="",DATADATE,N415)-H415)</f>
        <v/>
      </c>
      <c r="U415" s="14">
        <f>IF(OR(S415="",N415&lt;&gt;""),"",IF(DATADATE&gt;S415,"OVERDUE",""))</f>
        <v/>
      </c>
      <c r="V415" s="15" t="n"/>
      <c r="W415" s="15" t="n"/>
    </row>
    <row r="416">
      <c r="A416" s="14">
        <f>IF(D416="","",PROJ&amp;"-"&amp;B416&amp;"-"&amp;C416&amp;"-"&amp;TEXT(D416,"0000"))</f>
        <v/>
      </c>
      <c r="B416" s="15" t="n"/>
      <c r="C416" s="15" t="n"/>
      <c r="D416" s="15" t="n"/>
      <c r="E416" s="16" t="n"/>
      <c r="F416" s="15" t="n"/>
      <c r="G416" s="15" t="n"/>
      <c r="H416" s="16" t="n"/>
      <c r="I416" s="15" t="n"/>
      <c r="J416" s="15" t="n"/>
      <c r="K416" s="15" t="n"/>
      <c r="L416" s="15" t="n"/>
      <c r="M416" s="15" t="n"/>
      <c r="N416" s="16" t="n"/>
      <c r="O416" s="16" t="n"/>
      <c r="P416" s="15" t="n"/>
      <c r="Q416" s="14">
        <f>IF(A416="","",SUMIFS('Register'!$K$6:$K$505,'Register'!$P$6:$P$505,"Approved",'Register'!$E$6:$E$505,"&lt;="&amp;E416))</f>
        <v/>
      </c>
      <c r="R416" s="17">
        <f>IF(OR(A416="",CONTRACT_SUM=""),"",Q416/CONTRACT_SUM)</f>
        <v/>
      </c>
      <c r="S416" s="18">
        <f>IF(H416="","",H416+TA_VO)</f>
        <v/>
      </c>
      <c r="T416" s="14">
        <f>IF(H416="","",IF(N416="",DATADATE,N416)-H416)</f>
        <v/>
      </c>
      <c r="U416" s="14">
        <f>IF(OR(S416="",N416&lt;&gt;""),"",IF(DATADATE&gt;S416,"OVERDUE",""))</f>
        <v/>
      </c>
      <c r="V416" s="15" t="n"/>
      <c r="W416" s="15" t="n"/>
    </row>
    <row r="417">
      <c r="A417" s="14">
        <f>IF(D417="","",PROJ&amp;"-"&amp;B417&amp;"-"&amp;C417&amp;"-"&amp;TEXT(D417,"0000"))</f>
        <v/>
      </c>
      <c r="B417" s="15" t="n"/>
      <c r="C417" s="15" t="n"/>
      <c r="D417" s="15" t="n"/>
      <c r="E417" s="16" t="n"/>
      <c r="F417" s="15" t="n"/>
      <c r="G417" s="15" t="n"/>
      <c r="H417" s="16" t="n"/>
      <c r="I417" s="15" t="n"/>
      <c r="J417" s="15" t="n"/>
      <c r="K417" s="15" t="n"/>
      <c r="L417" s="15" t="n"/>
      <c r="M417" s="15" t="n"/>
      <c r="N417" s="16" t="n"/>
      <c r="O417" s="16" t="n"/>
      <c r="P417" s="15" t="n"/>
      <c r="Q417" s="14">
        <f>IF(A417="","",SUMIFS('Register'!$K$6:$K$505,'Register'!$P$6:$P$505,"Approved",'Register'!$E$6:$E$505,"&lt;="&amp;E417))</f>
        <v/>
      </c>
      <c r="R417" s="17">
        <f>IF(OR(A417="",CONTRACT_SUM=""),"",Q417/CONTRACT_SUM)</f>
        <v/>
      </c>
      <c r="S417" s="18">
        <f>IF(H417="","",H417+TA_VO)</f>
        <v/>
      </c>
      <c r="T417" s="14">
        <f>IF(H417="","",IF(N417="",DATADATE,N417)-H417)</f>
        <v/>
      </c>
      <c r="U417" s="14">
        <f>IF(OR(S417="",N417&lt;&gt;""),"",IF(DATADATE&gt;S417,"OVERDUE",""))</f>
        <v/>
      </c>
      <c r="V417" s="15" t="n"/>
      <c r="W417" s="15" t="n"/>
    </row>
    <row r="418">
      <c r="A418" s="14">
        <f>IF(D418="","",PROJ&amp;"-"&amp;B418&amp;"-"&amp;C418&amp;"-"&amp;TEXT(D418,"0000"))</f>
        <v/>
      </c>
      <c r="B418" s="15" t="n"/>
      <c r="C418" s="15" t="n"/>
      <c r="D418" s="15" t="n"/>
      <c r="E418" s="16" t="n"/>
      <c r="F418" s="15" t="n"/>
      <c r="G418" s="15" t="n"/>
      <c r="H418" s="16" t="n"/>
      <c r="I418" s="15" t="n"/>
      <c r="J418" s="15" t="n"/>
      <c r="K418" s="15" t="n"/>
      <c r="L418" s="15" t="n"/>
      <c r="M418" s="15" t="n"/>
      <c r="N418" s="16" t="n"/>
      <c r="O418" s="16" t="n"/>
      <c r="P418" s="15" t="n"/>
      <c r="Q418" s="14">
        <f>IF(A418="","",SUMIFS('Register'!$K$6:$K$505,'Register'!$P$6:$P$505,"Approved",'Register'!$E$6:$E$505,"&lt;="&amp;E418))</f>
        <v/>
      </c>
      <c r="R418" s="17">
        <f>IF(OR(A418="",CONTRACT_SUM=""),"",Q418/CONTRACT_SUM)</f>
        <v/>
      </c>
      <c r="S418" s="18">
        <f>IF(H418="","",H418+TA_VO)</f>
        <v/>
      </c>
      <c r="T418" s="14">
        <f>IF(H418="","",IF(N418="",DATADATE,N418)-H418)</f>
        <v/>
      </c>
      <c r="U418" s="14">
        <f>IF(OR(S418="",N418&lt;&gt;""),"",IF(DATADATE&gt;S418,"OVERDUE",""))</f>
        <v/>
      </c>
      <c r="V418" s="15" t="n"/>
      <c r="W418" s="15" t="n"/>
    </row>
    <row r="419">
      <c r="A419" s="14">
        <f>IF(D419="","",PROJ&amp;"-"&amp;B419&amp;"-"&amp;C419&amp;"-"&amp;TEXT(D419,"0000"))</f>
        <v/>
      </c>
      <c r="B419" s="15" t="n"/>
      <c r="C419" s="15" t="n"/>
      <c r="D419" s="15" t="n"/>
      <c r="E419" s="16" t="n"/>
      <c r="F419" s="15" t="n"/>
      <c r="G419" s="15" t="n"/>
      <c r="H419" s="16" t="n"/>
      <c r="I419" s="15" t="n"/>
      <c r="J419" s="15" t="n"/>
      <c r="K419" s="15" t="n"/>
      <c r="L419" s="15" t="n"/>
      <c r="M419" s="15" t="n"/>
      <c r="N419" s="16" t="n"/>
      <c r="O419" s="16" t="n"/>
      <c r="P419" s="15" t="n"/>
      <c r="Q419" s="14">
        <f>IF(A419="","",SUMIFS('Register'!$K$6:$K$505,'Register'!$P$6:$P$505,"Approved",'Register'!$E$6:$E$505,"&lt;="&amp;E419))</f>
        <v/>
      </c>
      <c r="R419" s="17">
        <f>IF(OR(A419="",CONTRACT_SUM=""),"",Q419/CONTRACT_SUM)</f>
        <v/>
      </c>
      <c r="S419" s="18">
        <f>IF(H419="","",H419+TA_VO)</f>
        <v/>
      </c>
      <c r="T419" s="14">
        <f>IF(H419="","",IF(N419="",DATADATE,N419)-H419)</f>
        <v/>
      </c>
      <c r="U419" s="14">
        <f>IF(OR(S419="",N419&lt;&gt;""),"",IF(DATADATE&gt;S419,"OVERDUE",""))</f>
        <v/>
      </c>
      <c r="V419" s="15" t="n"/>
      <c r="W419" s="15" t="n"/>
    </row>
    <row r="420">
      <c r="A420" s="14">
        <f>IF(D420="","",PROJ&amp;"-"&amp;B420&amp;"-"&amp;C420&amp;"-"&amp;TEXT(D420,"0000"))</f>
        <v/>
      </c>
      <c r="B420" s="15" t="n"/>
      <c r="C420" s="15" t="n"/>
      <c r="D420" s="15" t="n"/>
      <c r="E420" s="16" t="n"/>
      <c r="F420" s="15" t="n"/>
      <c r="G420" s="15" t="n"/>
      <c r="H420" s="16" t="n"/>
      <c r="I420" s="15" t="n"/>
      <c r="J420" s="15" t="n"/>
      <c r="K420" s="15" t="n"/>
      <c r="L420" s="15" t="n"/>
      <c r="M420" s="15" t="n"/>
      <c r="N420" s="16" t="n"/>
      <c r="O420" s="16" t="n"/>
      <c r="P420" s="15" t="n"/>
      <c r="Q420" s="14">
        <f>IF(A420="","",SUMIFS('Register'!$K$6:$K$505,'Register'!$P$6:$P$505,"Approved",'Register'!$E$6:$E$505,"&lt;="&amp;E420))</f>
        <v/>
      </c>
      <c r="R420" s="17">
        <f>IF(OR(A420="",CONTRACT_SUM=""),"",Q420/CONTRACT_SUM)</f>
        <v/>
      </c>
      <c r="S420" s="18">
        <f>IF(H420="","",H420+TA_VO)</f>
        <v/>
      </c>
      <c r="T420" s="14">
        <f>IF(H420="","",IF(N420="",DATADATE,N420)-H420)</f>
        <v/>
      </c>
      <c r="U420" s="14">
        <f>IF(OR(S420="",N420&lt;&gt;""),"",IF(DATADATE&gt;S420,"OVERDUE",""))</f>
        <v/>
      </c>
      <c r="V420" s="15" t="n"/>
      <c r="W420" s="15" t="n"/>
    </row>
    <row r="421">
      <c r="A421" s="14">
        <f>IF(D421="","",PROJ&amp;"-"&amp;B421&amp;"-"&amp;C421&amp;"-"&amp;TEXT(D421,"0000"))</f>
        <v/>
      </c>
      <c r="B421" s="15" t="n"/>
      <c r="C421" s="15" t="n"/>
      <c r="D421" s="15" t="n"/>
      <c r="E421" s="16" t="n"/>
      <c r="F421" s="15" t="n"/>
      <c r="G421" s="15" t="n"/>
      <c r="H421" s="16" t="n"/>
      <c r="I421" s="15" t="n"/>
      <c r="J421" s="15" t="n"/>
      <c r="K421" s="15" t="n"/>
      <c r="L421" s="15" t="n"/>
      <c r="M421" s="15" t="n"/>
      <c r="N421" s="16" t="n"/>
      <c r="O421" s="16" t="n"/>
      <c r="P421" s="15" t="n"/>
      <c r="Q421" s="14">
        <f>IF(A421="","",SUMIFS('Register'!$K$6:$K$505,'Register'!$P$6:$P$505,"Approved",'Register'!$E$6:$E$505,"&lt;="&amp;E421))</f>
        <v/>
      </c>
      <c r="R421" s="17">
        <f>IF(OR(A421="",CONTRACT_SUM=""),"",Q421/CONTRACT_SUM)</f>
        <v/>
      </c>
      <c r="S421" s="18">
        <f>IF(H421="","",H421+TA_VO)</f>
        <v/>
      </c>
      <c r="T421" s="14">
        <f>IF(H421="","",IF(N421="",DATADATE,N421)-H421)</f>
        <v/>
      </c>
      <c r="U421" s="14">
        <f>IF(OR(S421="",N421&lt;&gt;""),"",IF(DATADATE&gt;S421,"OVERDUE",""))</f>
        <v/>
      </c>
      <c r="V421" s="15" t="n"/>
      <c r="W421" s="15" t="n"/>
    </row>
    <row r="422">
      <c r="A422" s="14">
        <f>IF(D422="","",PROJ&amp;"-"&amp;B422&amp;"-"&amp;C422&amp;"-"&amp;TEXT(D422,"0000"))</f>
        <v/>
      </c>
      <c r="B422" s="15" t="n"/>
      <c r="C422" s="15" t="n"/>
      <c r="D422" s="15" t="n"/>
      <c r="E422" s="16" t="n"/>
      <c r="F422" s="15" t="n"/>
      <c r="G422" s="15" t="n"/>
      <c r="H422" s="16" t="n"/>
      <c r="I422" s="15" t="n"/>
      <c r="J422" s="15" t="n"/>
      <c r="K422" s="15" t="n"/>
      <c r="L422" s="15" t="n"/>
      <c r="M422" s="15" t="n"/>
      <c r="N422" s="16" t="n"/>
      <c r="O422" s="16" t="n"/>
      <c r="P422" s="15" t="n"/>
      <c r="Q422" s="14">
        <f>IF(A422="","",SUMIFS('Register'!$K$6:$K$505,'Register'!$P$6:$P$505,"Approved",'Register'!$E$6:$E$505,"&lt;="&amp;E422))</f>
        <v/>
      </c>
      <c r="R422" s="17">
        <f>IF(OR(A422="",CONTRACT_SUM=""),"",Q422/CONTRACT_SUM)</f>
        <v/>
      </c>
      <c r="S422" s="18">
        <f>IF(H422="","",H422+TA_VO)</f>
        <v/>
      </c>
      <c r="T422" s="14">
        <f>IF(H422="","",IF(N422="",DATADATE,N422)-H422)</f>
        <v/>
      </c>
      <c r="U422" s="14">
        <f>IF(OR(S422="",N422&lt;&gt;""),"",IF(DATADATE&gt;S422,"OVERDUE",""))</f>
        <v/>
      </c>
      <c r="V422" s="15" t="n"/>
      <c r="W422" s="15" t="n"/>
    </row>
    <row r="423">
      <c r="A423" s="14">
        <f>IF(D423="","",PROJ&amp;"-"&amp;B423&amp;"-"&amp;C423&amp;"-"&amp;TEXT(D423,"0000"))</f>
        <v/>
      </c>
      <c r="B423" s="15" t="n"/>
      <c r="C423" s="15" t="n"/>
      <c r="D423" s="15" t="n"/>
      <c r="E423" s="16" t="n"/>
      <c r="F423" s="15" t="n"/>
      <c r="G423" s="15" t="n"/>
      <c r="H423" s="16" t="n"/>
      <c r="I423" s="15" t="n"/>
      <c r="J423" s="15" t="n"/>
      <c r="K423" s="15" t="n"/>
      <c r="L423" s="15" t="n"/>
      <c r="M423" s="15" t="n"/>
      <c r="N423" s="16" t="n"/>
      <c r="O423" s="16" t="n"/>
      <c r="P423" s="15" t="n"/>
      <c r="Q423" s="14">
        <f>IF(A423="","",SUMIFS('Register'!$K$6:$K$505,'Register'!$P$6:$P$505,"Approved",'Register'!$E$6:$E$505,"&lt;="&amp;E423))</f>
        <v/>
      </c>
      <c r="R423" s="17">
        <f>IF(OR(A423="",CONTRACT_SUM=""),"",Q423/CONTRACT_SUM)</f>
        <v/>
      </c>
      <c r="S423" s="18">
        <f>IF(H423="","",H423+TA_VO)</f>
        <v/>
      </c>
      <c r="T423" s="14">
        <f>IF(H423="","",IF(N423="",DATADATE,N423)-H423)</f>
        <v/>
      </c>
      <c r="U423" s="14">
        <f>IF(OR(S423="",N423&lt;&gt;""),"",IF(DATADATE&gt;S423,"OVERDUE",""))</f>
        <v/>
      </c>
      <c r="V423" s="15" t="n"/>
      <c r="W423" s="15" t="n"/>
    </row>
    <row r="424">
      <c r="A424" s="14">
        <f>IF(D424="","",PROJ&amp;"-"&amp;B424&amp;"-"&amp;C424&amp;"-"&amp;TEXT(D424,"0000"))</f>
        <v/>
      </c>
      <c r="B424" s="15" t="n"/>
      <c r="C424" s="15" t="n"/>
      <c r="D424" s="15" t="n"/>
      <c r="E424" s="16" t="n"/>
      <c r="F424" s="15" t="n"/>
      <c r="G424" s="15" t="n"/>
      <c r="H424" s="16" t="n"/>
      <c r="I424" s="15" t="n"/>
      <c r="J424" s="15" t="n"/>
      <c r="K424" s="15" t="n"/>
      <c r="L424" s="15" t="n"/>
      <c r="M424" s="15" t="n"/>
      <c r="N424" s="16" t="n"/>
      <c r="O424" s="16" t="n"/>
      <c r="P424" s="15" t="n"/>
      <c r="Q424" s="14">
        <f>IF(A424="","",SUMIFS('Register'!$K$6:$K$505,'Register'!$P$6:$P$505,"Approved",'Register'!$E$6:$E$505,"&lt;="&amp;E424))</f>
        <v/>
      </c>
      <c r="R424" s="17">
        <f>IF(OR(A424="",CONTRACT_SUM=""),"",Q424/CONTRACT_SUM)</f>
        <v/>
      </c>
      <c r="S424" s="18">
        <f>IF(H424="","",H424+TA_VO)</f>
        <v/>
      </c>
      <c r="T424" s="14">
        <f>IF(H424="","",IF(N424="",DATADATE,N424)-H424)</f>
        <v/>
      </c>
      <c r="U424" s="14">
        <f>IF(OR(S424="",N424&lt;&gt;""),"",IF(DATADATE&gt;S424,"OVERDUE",""))</f>
        <v/>
      </c>
      <c r="V424" s="15" t="n"/>
      <c r="W424" s="15" t="n"/>
    </row>
    <row r="425">
      <c r="A425" s="14">
        <f>IF(D425="","",PROJ&amp;"-"&amp;B425&amp;"-"&amp;C425&amp;"-"&amp;TEXT(D425,"0000"))</f>
        <v/>
      </c>
      <c r="B425" s="15" t="n"/>
      <c r="C425" s="15" t="n"/>
      <c r="D425" s="15" t="n"/>
      <c r="E425" s="16" t="n"/>
      <c r="F425" s="15" t="n"/>
      <c r="G425" s="15" t="n"/>
      <c r="H425" s="16" t="n"/>
      <c r="I425" s="15" t="n"/>
      <c r="J425" s="15" t="n"/>
      <c r="K425" s="15" t="n"/>
      <c r="L425" s="15" t="n"/>
      <c r="M425" s="15" t="n"/>
      <c r="N425" s="16" t="n"/>
      <c r="O425" s="16" t="n"/>
      <c r="P425" s="15" t="n"/>
      <c r="Q425" s="14">
        <f>IF(A425="","",SUMIFS('Register'!$K$6:$K$505,'Register'!$P$6:$P$505,"Approved",'Register'!$E$6:$E$505,"&lt;="&amp;E425))</f>
        <v/>
      </c>
      <c r="R425" s="17">
        <f>IF(OR(A425="",CONTRACT_SUM=""),"",Q425/CONTRACT_SUM)</f>
        <v/>
      </c>
      <c r="S425" s="18">
        <f>IF(H425="","",H425+TA_VO)</f>
        <v/>
      </c>
      <c r="T425" s="14">
        <f>IF(H425="","",IF(N425="",DATADATE,N425)-H425)</f>
        <v/>
      </c>
      <c r="U425" s="14">
        <f>IF(OR(S425="",N425&lt;&gt;""),"",IF(DATADATE&gt;S425,"OVERDUE",""))</f>
        <v/>
      </c>
      <c r="V425" s="15" t="n"/>
      <c r="W425" s="15" t="n"/>
    </row>
    <row r="426">
      <c r="A426" s="14">
        <f>IF(D426="","",PROJ&amp;"-"&amp;B426&amp;"-"&amp;C426&amp;"-"&amp;TEXT(D426,"0000"))</f>
        <v/>
      </c>
      <c r="B426" s="15" t="n"/>
      <c r="C426" s="15" t="n"/>
      <c r="D426" s="15" t="n"/>
      <c r="E426" s="16" t="n"/>
      <c r="F426" s="15" t="n"/>
      <c r="G426" s="15" t="n"/>
      <c r="H426" s="16" t="n"/>
      <c r="I426" s="15" t="n"/>
      <c r="J426" s="15" t="n"/>
      <c r="K426" s="15" t="n"/>
      <c r="L426" s="15" t="n"/>
      <c r="M426" s="15" t="n"/>
      <c r="N426" s="16" t="n"/>
      <c r="O426" s="16" t="n"/>
      <c r="P426" s="15" t="n"/>
      <c r="Q426" s="14">
        <f>IF(A426="","",SUMIFS('Register'!$K$6:$K$505,'Register'!$P$6:$P$505,"Approved",'Register'!$E$6:$E$505,"&lt;="&amp;E426))</f>
        <v/>
      </c>
      <c r="R426" s="17">
        <f>IF(OR(A426="",CONTRACT_SUM=""),"",Q426/CONTRACT_SUM)</f>
        <v/>
      </c>
      <c r="S426" s="18">
        <f>IF(H426="","",H426+TA_VO)</f>
        <v/>
      </c>
      <c r="T426" s="14">
        <f>IF(H426="","",IF(N426="",DATADATE,N426)-H426)</f>
        <v/>
      </c>
      <c r="U426" s="14">
        <f>IF(OR(S426="",N426&lt;&gt;""),"",IF(DATADATE&gt;S426,"OVERDUE",""))</f>
        <v/>
      </c>
      <c r="V426" s="15" t="n"/>
      <c r="W426" s="15" t="n"/>
    </row>
    <row r="427">
      <c r="A427" s="14">
        <f>IF(D427="","",PROJ&amp;"-"&amp;B427&amp;"-"&amp;C427&amp;"-"&amp;TEXT(D427,"0000"))</f>
        <v/>
      </c>
      <c r="B427" s="15" t="n"/>
      <c r="C427" s="15" t="n"/>
      <c r="D427" s="15" t="n"/>
      <c r="E427" s="16" t="n"/>
      <c r="F427" s="15" t="n"/>
      <c r="G427" s="15" t="n"/>
      <c r="H427" s="16" t="n"/>
      <c r="I427" s="15" t="n"/>
      <c r="J427" s="15" t="n"/>
      <c r="K427" s="15" t="n"/>
      <c r="L427" s="15" t="n"/>
      <c r="M427" s="15" t="n"/>
      <c r="N427" s="16" t="n"/>
      <c r="O427" s="16" t="n"/>
      <c r="P427" s="15" t="n"/>
      <c r="Q427" s="14">
        <f>IF(A427="","",SUMIFS('Register'!$K$6:$K$505,'Register'!$P$6:$P$505,"Approved",'Register'!$E$6:$E$505,"&lt;="&amp;E427))</f>
        <v/>
      </c>
      <c r="R427" s="17">
        <f>IF(OR(A427="",CONTRACT_SUM=""),"",Q427/CONTRACT_SUM)</f>
        <v/>
      </c>
      <c r="S427" s="18">
        <f>IF(H427="","",H427+TA_VO)</f>
        <v/>
      </c>
      <c r="T427" s="14">
        <f>IF(H427="","",IF(N427="",DATADATE,N427)-H427)</f>
        <v/>
      </c>
      <c r="U427" s="14">
        <f>IF(OR(S427="",N427&lt;&gt;""),"",IF(DATADATE&gt;S427,"OVERDUE",""))</f>
        <v/>
      </c>
      <c r="V427" s="15" t="n"/>
      <c r="W427" s="15" t="n"/>
    </row>
    <row r="428">
      <c r="A428" s="14">
        <f>IF(D428="","",PROJ&amp;"-"&amp;B428&amp;"-"&amp;C428&amp;"-"&amp;TEXT(D428,"0000"))</f>
        <v/>
      </c>
      <c r="B428" s="15" t="n"/>
      <c r="C428" s="15" t="n"/>
      <c r="D428" s="15" t="n"/>
      <c r="E428" s="16" t="n"/>
      <c r="F428" s="15" t="n"/>
      <c r="G428" s="15" t="n"/>
      <c r="H428" s="16" t="n"/>
      <c r="I428" s="15" t="n"/>
      <c r="J428" s="15" t="n"/>
      <c r="K428" s="15" t="n"/>
      <c r="L428" s="15" t="n"/>
      <c r="M428" s="15" t="n"/>
      <c r="N428" s="16" t="n"/>
      <c r="O428" s="16" t="n"/>
      <c r="P428" s="15" t="n"/>
      <c r="Q428" s="14">
        <f>IF(A428="","",SUMIFS('Register'!$K$6:$K$505,'Register'!$P$6:$P$505,"Approved",'Register'!$E$6:$E$505,"&lt;="&amp;E428))</f>
        <v/>
      </c>
      <c r="R428" s="17">
        <f>IF(OR(A428="",CONTRACT_SUM=""),"",Q428/CONTRACT_SUM)</f>
        <v/>
      </c>
      <c r="S428" s="18">
        <f>IF(H428="","",H428+TA_VO)</f>
        <v/>
      </c>
      <c r="T428" s="14">
        <f>IF(H428="","",IF(N428="",DATADATE,N428)-H428)</f>
        <v/>
      </c>
      <c r="U428" s="14">
        <f>IF(OR(S428="",N428&lt;&gt;""),"",IF(DATADATE&gt;S428,"OVERDUE",""))</f>
        <v/>
      </c>
      <c r="V428" s="15" t="n"/>
      <c r="W428" s="15" t="n"/>
    </row>
    <row r="429">
      <c r="A429" s="14">
        <f>IF(D429="","",PROJ&amp;"-"&amp;B429&amp;"-"&amp;C429&amp;"-"&amp;TEXT(D429,"0000"))</f>
        <v/>
      </c>
      <c r="B429" s="15" t="n"/>
      <c r="C429" s="15" t="n"/>
      <c r="D429" s="15" t="n"/>
      <c r="E429" s="16" t="n"/>
      <c r="F429" s="15" t="n"/>
      <c r="G429" s="15" t="n"/>
      <c r="H429" s="16" t="n"/>
      <c r="I429" s="15" t="n"/>
      <c r="J429" s="15" t="n"/>
      <c r="K429" s="15" t="n"/>
      <c r="L429" s="15" t="n"/>
      <c r="M429" s="15" t="n"/>
      <c r="N429" s="16" t="n"/>
      <c r="O429" s="16" t="n"/>
      <c r="P429" s="15" t="n"/>
      <c r="Q429" s="14">
        <f>IF(A429="","",SUMIFS('Register'!$K$6:$K$505,'Register'!$P$6:$P$505,"Approved",'Register'!$E$6:$E$505,"&lt;="&amp;E429))</f>
        <v/>
      </c>
      <c r="R429" s="17">
        <f>IF(OR(A429="",CONTRACT_SUM=""),"",Q429/CONTRACT_SUM)</f>
        <v/>
      </c>
      <c r="S429" s="18">
        <f>IF(H429="","",H429+TA_VO)</f>
        <v/>
      </c>
      <c r="T429" s="14">
        <f>IF(H429="","",IF(N429="",DATADATE,N429)-H429)</f>
        <v/>
      </c>
      <c r="U429" s="14">
        <f>IF(OR(S429="",N429&lt;&gt;""),"",IF(DATADATE&gt;S429,"OVERDUE",""))</f>
        <v/>
      </c>
      <c r="V429" s="15" t="n"/>
      <c r="W429" s="15" t="n"/>
    </row>
    <row r="430">
      <c r="A430" s="14">
        <f>IF(D430="","",PROJ&amp;"-"&amp;B430&amp;"-"&amp;C430&amp;"-"&amp;TEXT(D430,"0000"))</f>
        <v/>
      </c>
      <c r="B430" s="15" t="n"/>
      <c r="C430" s="15" t="n"/>
      <c r="D430" s="15" t="n"/>
      <c r="E430" s="16" t="n"/>
      <c r="F430" s="15" t="n"/>
      <c r="G430" s="15" t="n"/>
      <c r="H430" s="16" t="n"/>
      <c r="I430" s="15" t="n"/>
      <c r="J430" s="15" t="n"/>
      <c r="K430" s="15" t="n"/>
      <c r="L430" s="15" t="n"/>
      <c r="M430" s="15" t="n"/>
      <c r="N430" s="16" t="n"/>
      <c r="O430" s="16" t="n"/>
      <c r="P430" s="15" t="n"/>
      <c r="Q430" s="14">
        <f>IF(A430="","",SUMIFS('Register'!$K$6:$K$505,'Register'!$P$6:$P$505,"Approved",'Register'!$E$6:$E$505,"&lt;="&amp;E430))</f>
        <v/>
      </c>
      <c r="R430" s="17">
        <f>IF(OR(A430="",CONTRACT_SUM=""),"",Q430/CONTRACT_SUM)</f>
        <v/>
      </c>
      <c r="S430" s="18">
        <f>IF(H430="","",H430+TA_VO)</f>
        <v/>
      </c>
      <c r="T430" s="14">
        <f>IF(H430="","",IF(N430="",DATADATE,N430)-H430)</f>
        <v/>
      </c>
      <c r="U430" s="14">
        <f>IF(OR(S430="",N430&lt;&gt;""),"",IF(DATADATE&gt;S430,"OVERDUE",""))</f>
        <v/>
      </c>
      <c r="V430" s="15" t="n"/>
      <c r="W430" s="15" t="n"/>
    </row>
    <row r="431">
      <c r="A431" s="14">
        <f>IF(D431="","",PROJ&amp;"-"&amp;B431&amp;"-"&amp;C431&amp;"-"&amp;TEXT(D431,"0000"))</f>
        <v/>
      </c>
      <c r="B431" s="15" t="n"/>
      <c r="C431" s="15" t="n"/>
      <c r="D431" s="15" t="n"/>
      <c r="E431" s="16" t="n"/>
      <c r="F431" s="15" t="n"/>
      <c r="G431" s="15" t="n"/>
      <c r="H431" s="16" t="n"/>
      <c r="I431" s="15" t="n"/>
      <c r="J431" s="15" t="n"/>
      <c r="K431" s="15" t="n"/>
      <c r="L431" s="15" t="n"/>
      <c r="M431" s="15" t="n"/>
      <c r="N431" s="16" t="n"/>
      <c r="O431" s="16" t="n"/>
      <c r="P431" s="15" t="n"/>
      <c r="Q431" s="14">
        <f>IF(A431="","",SUMIFS('Register'!$K$6:$K$505,'Register'!$P$6:$P$505,"Approved",'Register'!$E$6:$E$505,"&lt;="&amp;E431))</f>
        <v/>
      </c>
      <c r="R431" s="17">
        <f>IF(OR(A431="",CONTRACT_SUM=""),"",Q431/CONTRACT_SUM)</f>
        <v/>
      </c>
      <c r="S431" s="18">
        <f>IF(H431="","",H431+TA_VO)</f>
        <v/>
      </c>
      <c r="T431" s="14">
        <f>IF(H431="","",IF(N431="",DATADATE,N431)-H431)</f>
        <v/>
      </c>
      <c r="U431" s="14">
        <f>IF(OR(S431="",N431&lt;&gt;""),"",IF(DATADATE&gt;S431,"OVERDUE",""))</f>
        <v/>
      </c>
      <c r="V431" s="15" t="n"/>
      <c r="W431" s="15" t="n"/>
    </row>
    <row r="432">
      <c r="A432" s="14">
        <f>IF(D432="","",PROJ&amp;"-"&amp;B432&amp;"-"&amp;C432&amp;"-"&amp;TEXT(D432,"0000"))</f>
        <v/>
      </c>
      <c r="B432" s="15" t="n"/>
      <c r="C432" s="15" t="n"/>
      <c r="D432" s="15" t="n"/>
      <c r="E432" s="16" t="n"/>
      <c r="F432" s="15" t="n"/>
      <c r="G432" s="15" t="n"/>
      <c r="H432" s="16" t="n"/>
      <c r="I432" s="15" t="n"/>
      <c r="J432" s="15" t="n"/>
      <c r="K432" s="15" t="n"/>
      <c r="L432" s="15" t="n"/>
      <c r="M432" s="15" t="n"/>
      <c r="N432" s="16" t="n"/>
      <c r="O432" s="16" t="n"/>
      <c r="P432" s="15" t="n"/>
      <c r="Q432" s="14">
        <f>IF(A432="","",SUMIFS('Register'!$K$6:$K$505,'Register'!$P$6:$P$505,"Approved",'Register'!$E$6:$E$505,"&lt;="&amp;E432))</f>
        <v/>
      </c>
      <c r="R432" s="17">
        <f>IF(OR(A432="",CONTRACT_SUM=""),"",Q432/CONTRACT_SUM)</f>
        <v/>
      </c>
      <c r="S432" s="18">
        <f>IF(H432="","",H432+TA_VO)</f>
        <v/>
      </c>
      <c r="T432" s="14">
        <f>IF(H432="","",IF(N432="",DATADATE,N432)-H432)</f>
        <v/>
      </c>
      <c r="U432" s="14">
        <f>IF(OR(S432="",N432&lt;&gt;""),"",IF(DATADATE&gt;S432,"OVERDUE",""))</f>
        <v/>
      </c>
      <c r="V432" s="15" t="n"/>
      <c r="W432" s="15" t="n"/>
    </row>
    <row r="433">
      <c r="A433" s="14">
        <f>IF(D433="","",PROJ&amp;"-"&amp;B433&amp;"-"&amp;C433&amp;"-"&amp;TEXT(D433,"0000"))</f>
        <v/>
      </c>
      <c r="B433" s="15" t="n"/>
      <c r="C433" s="15" t="n"/>
      <c r="D433" s="15" t="n"/>
      <c r="E433" s="16" t="n"/>
      <c r="F433" s="15" t="n"/>
      <c r="G433" s="15" t="n"/>
      <c r="H433" s="16" t="n"/>
      <c r="I433" s="15" t="n"/>
      <c r="J433" s="15" t="n"/>
      <c r="K433" s="15" t="n"/>
      <c r="L433" s="15" t="n"/>
      <c r="M433" s="15" t="n"/>
      <c r="N433" s="16" t="n"/>
      <c r="O433" s="16" t="n"/>
      <c r="P433" s="15" t="n"/>
      <c r="Q433" s="14">
        <f>IF(A433="","",SUMIFS('Register'!$K$6:$K$505,'Register'!$P$6:$P$505,"Approved",'Register'!$E$6:$E$505,"&lt;="&amp;E433))</f>
        <v/>
      </c>
      <c r="R433" s="17">
        <f>IF(OR(A433="",CONTRACT_SUM=""),"",Q433/CONTRACT_SUM)</f>
        <v/>
      </c>
      <c r="S433" s="18">
        <f>IF(H433="","",H433+TA_VO)</f>
        <v/>
      </c>
      <c r="T433" s="14">
        <f>IF(H433="","",IF(N433="",DATADATE,N433)-H433)</f>
        <v/>
      </c>
      <c r="U433" s="14">
        <f>IF(OR(S433="",N433&lt;&gt;""),"",IF(DATADATE&gt;S433,"OVERDUE",""))</f>
        <v/>
      </c>
      <c r="V433" s="15" t="n"/>
      <c r="W433" s="15" t="n"/>
    </row>
    <row r="434">
      <c r="A434" s="14">
        <f>IF(D434="","",PROJ&amp;"-"&amp;B434&amp;"-"&amp;C434&amp;"-"&amp;TEXT(D434,"0000"))</f>
        <v/>
      </c>
      <c r="B434" s="15" t="n"/>
      <c r="C434" s="15" t="n"/>
      <c r="D434" s="15" t="n"/>
      <c r="E434" s="16" t="n"/>
      <c r="F434" s="15" t="n"/>
      <c r="G434" s="15" t="n"/>
      <c r="H434" s="16" t="n"/>
      <c r="I434" s="15" t="n"/>
      <c r="J434" s="15" t="n"/>
      <c r="K434" s="15" t="n"/>
      <c r="L434" s="15" t="n"/>
      <c r="M434" s="15" t="n"/>
      <c r="N434" s="16" t="n"/>
      <c r="O434" s="16" t="n"/>
      <c r="P434" s="15" t="n"/>
      <c r="Q434" s="14">
        <f>IF(A434="","",SUMIFS('Register'!$K$6:$K$505,'Register'!$P$6:$P$505,"Approved",'Register'!$E$6:$E$505,"&lt;="&amp;E434))</f>
        <v/>
      </c>
      <c r="R434" s="17">
        <f>IF(OR(A434="",CONTRACT_SUM=""),"",Q434/CONTRACT_SUM)</f>
        <v/>
      </c>
      <c r="S434" s="18">
        <f>IF(H434="","",H434+TA_VO)</f>
        <v/>
      </c>
      <c r="T434" s="14">
        <f>IF(H434="","",IF(N434="",DATADATE,N434)-H434)</f>
        <v/>
      </c>
      <c r="U434" s="14">
        <f>IF(OR(S434="",N434&lt;&gt;""),"",IF(DATADATE&gt;S434,"OVERDUE",""))</f>
        <v/>
      </c>
      <c r="V434" s="15" t="n"/>
      <c r="W434" s="15" t="n"/>
    </row>
    <row r="435">
      <c r="A435" s="14">
        <f>IF(D435="","",PROJ&amp;"-"&amp;B435&amp;"-"&amp;C435&amp;"-"&amp;TEXT(D435,"0000"))</f>
        <v/>
      </c>
      <c r="B435" s="15" t="n"/>
      <c r="C435" s="15" t="n"/>
      <c r="D435" s="15" t="n"/>
      <c r="E435" s="16" t="n"/>
      <c r="F435" s="15" t="n"/>
      <c r="G435" s="15" t="n"/>
      <c r="H435" s="16" t="n"/>
      <c r="I435" s="15" t="n"/>
      <c r="J435" s="15" t="n"/>
      <c r="K435" s="15" t="n"/>
      <c r="L435" s="15" t="n"/>
      <c r="M435" s="15" t="n"/>
      <c r="N435" s="16" t="n"/>
      <c r="O435" s="16" t="n"/>
      <c r="P435" s="15" t="n"/>
      <c r="Q435" s="14">
        <f>IF(A435="","",SUMIFS('Register'!$K$6:$K$505,'Register'!$P$6:$P$505,"Approved",'Register'!$E$6:$E$505,"&lt;="&amp;E435))</f>
        <v/>
      </c>
      <c r="R435" s="17">
        <f>IF(OR(A435="",CONTRACT_SUM=""),"",Q435/CONTRACT_SUM)</f>
        <v/>
      </c>
      <c r="S435" s="18">
        <f>IF(H435="","",H435+TA_VO)</f>
        <v/>
      </c>
      <c r="T435" s="14">
        <f>IF(H435="","",IF(N435="",DATADATE,N435)-H435)</f>
        <v/>
      </c>
      <c r="U435" s="14">
        <f>IF(OR(S435="",N435&lt;&gt;""),"",IF(DATADATE&gt;S435,"OVERDUE",""))</f>
        <v/>
      </c>
      <c r="V435" s="15" t="n"/>
      <c r="W435" s="15" t="n"/>
    </row>
    <row r="436">
      <c r="A436" s="14">
        <f>IF(D436="","",PROJ&amp;"-"&amp;B436&amp;"-"&amp;C436&amp;"-"&amp;TEXT(D436,"0000"))</f>
        <v/>
      </c>
      <c r="B436" s="15" t="n"/>
      <c r="C436" s="15" t="n"/>
      <c r="D436" s="15" t="n"/>
      <c r="E436" s="16" t="n"/>
      <c r="F436" s="15" t="n"/>
      <c r="G436" s="15" t="n"/>
      <c r="H436" s="16" t="n"/>
      <c r="I436" s="15" t="n"/>
      <c r="J436" s="15" t="n"/>
      <c r="K436" s="15" t="n"/>
      <c r="L436" s="15" t="n"/>
      <c r="M436" s="15" t="n"/>
      <c r="N436" s="16" t="n"/>
      <c r="O436" s="16" t="n"/>
      <c r="P436" s="15" t="n"/>
      <c r="Q436" s="14">
        <f>IF(A436="","",SUMIFS('Register'!$K$6:$K$505,'Register'!$P$6:$P$505,"Approved",'Register'!$E$6:$E$505,"&lt;="&amp;E436))</f>
        <v/>
      </c>
      <c r="R436" s="17">
        <f>IF(OR(A436="",CONTRACT_SUM=""),"",Q436/CONTRACT_SUM)</f>
        <v/>
      </c>
      <c r="S436" s="18">
        <f>IF(H436="","",H436+TA_VO)</f>
        <v/>
      </c>
      <c r="T436" s="14">
        <f>IF(H436="","",IF(N436="",DATADATE,N436)-H436)</f>
        <v/>
      </c>
      <c r="U436" s="14">
        <f>IF(OR(S436="",N436&lt;&gt;""),"",IF(DATADATE&gt;S436,"OVERDUE",""))</f>
        <v/>
      </c>
      <c r="V436" s="15" t="n"/>
      <c r="W436" s="15" t="n"/>
    </row>
    <row r="437">
      <c r="A437" s="14">
        <f>IF(D437="","",PROJ&amp;"-"&amp;B437&amp;"-"&amp;C437&amp;"-"&amp;TEXT(D437,"0000"))</f>
        <v/>
      </c>
      <c r="B437" s="15" t="n"/>
      <c r="C437" s="15" t="n"/>
      <c r="D437" s="15" t="n"/>
      <c r="E437" s="16" t="n"/>
      <c r="F437" s="15" t="n"/>
      <c r="G437" s="15" t="n"/>
      <c r="H437" s="16" t="n"/>
      <c r="I437" s="15" t="n"/>
      <c r="J437" s="15" t="n"/>
      <c r="K437" s="15" t="n"/>
      <c r="L437" s="15" t="n"/>
      <c r="M437" s="15" t="n"/>
      <c r="N437" s="16" t="n"/>
      <c r="O437" s="16" t="n"/>
      <c r="P437" s="15" t="n"/>
      <c r="Q437" s="14">
        <f>IF(A437="","",SUMIFS('Register'!$K$6:$K$505,'Register'!$P$6:$P$505,"Approved",'Register'!$E$6:$E$505,"&lt;="&amp;E437))</f>
        <v/>
      </c>
      <c r="R437" s="17">
        <f>IF(OR(A437="",CONTRACT_SUM=""),"",Q437/CONTRACT_SUM)</f>
        <v/>
      </c>
      <c r="S437" s="18">
        <f>IF(H437="","",H437+TA_VO)</f>
        <v/>
      </c>
      <c r="T437" s="14">
        <f>IF(H437="","",IF(N437="",DATADATE,N437)-H437)</f>
        <v/>
      </c>
      <c r="U437" s="14">
        <f>IF(OR(S437="",N437&lt;&gt;""),"",IF(DATADATE&gt;S437,"OVERDUE",""))</f>
        <v/>
      </c>
      <c r="V437" s="15" t="n"/>
      <c r="W437" s="15" t="n"/>
    </row>
    <row r="438">
      <c r="A438" s="14">
        <f>IF(D438="","",PROJ&amp;"-"&amp;B438&amp;"-"&amp;C438&amp;"-"&amp;TEXT(D438,"0000"))</f>
        <v/>
      </c>
      <c r="B438" s="15" t="n"/>
      <c r="C438" s="15" t="n"/>
      <c r="D438" s="15" t="n"/>
      <c r="E438" s="16" t="n"/>
      <c r="F438" s="15" t="n"/>
      <c r="G438" s="15" t="n"/>
      <c r="H438" s="16" t="n"/>
      <c r="I438" s="15" t="n"/>
      <c r="J438" s="15" t="n"/>
      <c r="K438" s="15" t="n"/>
      <c r="L438" s="15" t="n"/>
      <c r="M438" s="15" t="n"/>
      <c r="N438" s="16" t="n"/>
      <c r="O438" s="16" t="n"/>
      <c r="P438" s="15" t="n"/>
      <c r="Q438" s="14">
        <f>IF(A438="","",SUMIFS('Register'!$K$6:$K$505,'Register'!$P$6:$P$505,"Approved",'Register'!$E$6:$E$505,"&lt;="&amp;E438))</f>
        <v/>
      </c>
      <c r="R438" s="17">
        <f>IF(OR(A438="",CONTRACT_SUM=""),"",Q438/CONTRACT_SUM)</f>
        <v/>
      </c>
      <c r="S438" s="18">
        <f>IF(H438="","",H438+TA_VO)</f>
        <v/>
      </c>
      <c r="T438" s="14">
        <f>IF(H438="","",IF(N438="",DATADATE,N438)-H438)</f>
        <v/>
      </c>
      <c r="U438" s="14">
        <f>IF(OR(S438="",N438&lt;&gt;""),"",IF(DATADATE&gt;S438,"OVERDUE",""))</f>
        <v/>
      </c>
      <c r="V438" s="15" t="n"/>
      <c r="W438" s="15" t="n"/>
    </row>
    <row r="439">
      <c r="A439" s="14">
        <f>IF(D439="","",PROJ&amp;"-"&amp;B439&amp;"-"&amp;C439&amp;"-"&amp;TEXT(D439,"0000"))</f>
        <v/>
      </c>
      <c r="B439" s="15" t="n"/>
      <c r="C439" s="15" t="n"/>
      <c r="D439" s="15" t="n"/>
      <c r="E439" s="16" t="n"/>
      <c r="F439" s="15" t="n"/>
      <c r="G439" s="15" t="n"/>
      <c r="H439" s="16" t="n"/>
      <c r="I439" s="15" t="n"/>
      <c r="J439" s="15" t="n"/>
      <c r="K439" s="15" t="n"/>
      <c r="L439" s="15" t="n"/>
      <c r="M439" s="15" t="n"/>
      <c r="N439" s="16" t="n"/>
      <c r="O439" s="16" t="n"/>
      <c r="P439" s="15" t="n"/>
      <c r="Q439" s="14">
        <f>IF(A439="","",SUMIFS('Register'!$K$6:$K$505,'Register'!$P$6:$P$505,"Approved",'Register'!$E$6:$E$505,"&lt;="&amp;E439))</f>
        <v/>
      </c>
      <c r="R439" s="17">
        <f>IF(OR(A439="",CONTRACT_SUM=""),"",Q439/CONTRACT_SUM)</f>
        <v/>
      </c>
      <c r="S439" s="18">
        <f>IF(H439="","",H439+TA_VO)</f>
        <v/>
      </c>
      <c r="T439" s="14">
        <f>IF(H439="","",IF(N439="",DATADATE,N439)-H439)</f>
        <v/>
      </c>
      <c r="U439" s="14">
        <f>IF(OR(S439="",N439&lt;&gt;""),"",IF(DATADATE&gt;S439,"OVERDUE",""))</f>
        <v/>
      </c>
      <c r="V439" s="15" t="n"/>
      <c r="W439" s="15" t="n"/>
    </row>
    <row r="440">
      <c r="A440" s="14">
        <f>IF(D440="","",PROJ&amp;"-"&amp;B440&amp;"-"&amp;C440&amp;"-"&amp;TEXT(D440,"0000"))</f>
        <v/>
      </c>
      <c r="B440" s="15" t="n"/>
      <c r="C440" s="15" t="n"/>
      <c r="D440" s="15" t="n"/>
      <c r="E440" s="16" t="n"/>
      <c r="F440" s="15" t="n"/>
      <c r="G440" s="15" t="n"/>
      <c r="H440" s="16" t="n"/>
      <c r="I440" s="15" t="n"/>
      <c r="J440" s="15" t="n"/>
      <c r="K440" s="15" t="n"/>
      <c r="L440" s="15" t="n"/>
      <c r="M440" s="15" t="n"/>
      <c r="N440" s="16" t="n"/>
      <c r="O440" s="16" t="n"/>
      <c r="P440" s="15" t="n"/>
      <c r="Q440" s="14">
        <f>IF(A440="","",SUMIFS('Register'!$K$6:$K$505,'Register'!$P$6:$P$505,"Approved",'Register'!$E$6:$E$505,"&lt;="&amp;E440))</f>
        <v/>
      </c>
      <c r="R440" s="17">
        <f>IF(OR(A440="",CONTRACT_SUM=""),"",Q440/CONTRACT_SUM)</f>
        <v/>
      </c>
      <c r="S440" s="18">
        <f>IF(H440="","",H440+TA_VO)</f>
        <v/>
      </c>
      <c r="T440" s="14">
        <f>IF(H440="","",IF(N440="",DATADATE,N440)-H440)</f>
        <v/>
      </c>
      <c r="U440" s="14">
        <f>IF(OR(S440="",N440&lt;&gt;""),"",IF(DATADATE&gt;S440,"OVERDUE",""))</f>
        <v/>
      </c>
      <c r="V440" s="15" t="n"/>
      <c r="W440" s="15" t="n"/>
    </row>
    <row r="441">
      <c r="A441" s="14">
        <f>IF(D441="","",PROJ&amp;"-"&amp;B441&amp;"-"&amp;C441&amp;"-"&amp;TEXT(D441,"0000"))</f>
        <v/>
      </c>
      <c r="B441" s="15" t="n"/>
      <c r="C441" s="15" t="n"/>
      <c r="D441" s="15" t="n"/>
      <c r="E441" s="16" t="n"/>
      <c r="F441" s="15" t="n"/>
      <c r="G441" s="15" t="n"/>
      <c r="H441" s="16" t="n"/>
      <c r="I441" s="15" t="n"/>
      <c r="J441" s="15" t="n"/>
      <c r="K441" s="15" t="n"/>
      <c r="L441" s="15" t="n"/>
      <c r="M441" s="15" t="n"/>
      <c r="N441" s="16" t="n"/>
      <c r="O441" s="16" t="n"/>
      <c r="P441" s="15" t="n"/>
      <c r="Q441" s="14">
        <f>IF(A441="","",SUMIFS('Register'!$K$6:$K$505,'Register'!$P$6:$P$505,"Approved",'Register'!$E$6:$E$505,"&lt;="&amp;E441))</f>
        <v/>
      </c>
      <c r="R441" s="17">
        <f>IF(OR(A441="",CONTRACT_SUM=""),"",Q441/CONTRACT_SUM)</f>
        <v/>
      </c>
      <c r="S441" s="18">
        <f>IF(H441="","",H441+TA_VO)</f>
        <v/>
      </c>
      <c r="T441" s="14">
        <f>IF(H441="","",IF(N441="",DATADATE,N441)-H441)</f>
        <v/>
      </c>
      <c r="U441" s="14">
        <f>IF(OR(S441="",N441&lt;&gt;""),"",IF(DATADATE&gt;S441,"OVERDUE",""))</f>
        <v/>
      </c>
      <c r="V441" s="15" t="n"/>
      <c r="W441" s="15" t="n"/>
    </row>
    <row r="442">
      <c r="A442" s="14">
        <f>IF(D442="","",PROJ&amp;"-"&amp;B442&amp;"-"&amp;C442&amp;"-"&amp;TEXT(D442,"0000"))</f>
        <v/>
      </c>
      <c r="B442" s="15" t="n"/>
      <c r="C442" s="15" t="n"/>
      <c r="D442" s="15" t="n"/>
      <c r="E442" s="16" t="n"/>
      <c r="F442" s="15" t="n"/>
      <c r="G442" s="15" t="n"/>
      <c r="H442" s="16" t="n"/>
      <c r="I442" s="15" t="n"/>
      <c r="J442" s="15" t="n"/>
      <c r="K442" s="15" t="n"/>
      <c r="L442" s="15" t="n"/>
      <c r="M442" s="15" t="n"/>
      <c r="N442" s="16" t="n"/>
      <c r="O442" s="16" t="n"/>
      <c r="P442" s="15" t="n"/>
      <c r="Q442" s="14">
        <f>IF(A442="","",SUMIFS('Register'!$K$6:$K$505,'Register'!$P$6:$P$505,"Approved",'Register'!$E$6:$E$505,"&lt;="&amp;E442))</f>
        <v/>
      </c>
      <c r="R442" s="17">
        <f>IF(OR(A442="",CONTRACT_SUM=""),"",Q442/CONTRACT_SUM)</f>
        <v/>
      </c>
      <c r="S442" s="18">
        <f>IF(H442="","",H442+TA_VO)</f>
        <v/>
      </c>
      <c r="T442" s="14">
        <f>IF(H442="","",IF(N442="",DATADATE,N442)-H442)</f>
        <v/>
      </c>
      <c r="U442" s="14">
        <f>IF(OR(S442="",N442&lt;&gt;""),"",IF(DATADATE&gt;S442,"OVERDUE",""))</f>
        <v/>
      </c>
      <c r="V442" s="15" t="n"/>
      <c r="W442" s="15" t="n"/>
    </row>
    <row r="443">
      <c r="A443" s="14">
        <f>IF(D443="","",PROJ&amp;"-"&amp;B443&amp;"-"&amp;C443&amp;"-"&amp;TEXT(D443,"0000"))</f>
        <v/>
      </c>
      <c r="B443" s="15" t="n"/>
      <c r="C443" s="15" t="n"/>
      <c r="D443" s="15" t="n"/>
      <c r="E443" s="16" t="n"/>
      <c r="F443" s="15" t="n"/>
      <c r="G443" s="15" t="n"/>
      <c r="H443" s="16" t="n"/>
      <c r="I443" s="15" t="n"/>
      <c r="J443" s="15" t="n"/>
      <c r="K443" s="15" t="n"/>
      <c r="L443" s="15" t="n"/>
      <c r="M443" s="15" t="n"/>
      <c r="N443" s="16" t="n"/>
      <c r="O443" s="16" t="n"/>
      <c r="P443" s="15" t="n"/>
      <c r="Q443" s="14">
        <f>IF(A443="","",SUMIFS('Register'!$K$6:$K$505,'Register'!$P$6:$P$505,"Approved",'Register'!$E$6:$E$505,"&lt;="&amp;E443))</f>
        <v/>
      </c>
      <c r="R443" s="17">
        <f>IF(OR(A443="",CONTRACT_SUM=""),"",Q443/CONTRACT_SUM)</f>
        <v/>
      </c>
      <c r="S443" s="18">
        <f>IF(H443="","",H443+TA_VO)</f>
        <v/>
      </c>
      <c r="T443" s="14">
        <f>IF(H443="","",IF(N443="",DATADATE,N443)-H443)</f>
        <v/>
      </c>
      <c r="U443" s="14">
        <f>IF(OR(S443="",N443&lt;&gt;""),"",IF(DATADATE&gt;S443,"OVERDUE",""))</f>
        <v/>
      </c>
      <c r="V443" s="15" t="n"/>
      <c r="W443" s="15" t="n"/>
    </row>
    <row r="444">
      <c r="A444" s="14">
        <f>IF(D444="","",PROJ&amp;"-"&amp;B444&amp;"-"&amp;C444&amp;"-"&amp;TEXT(D444,"0000"))</f>
        <v/>
      </c>
      <c r="B444" s="15" t="n"/>
      <c r="C444" s="15" t="n"/>
      <c r="D444" s="15" t="n"/>
      <c r="E444" s="16" t="n"/>
      <c r="F444" s="15" t="n"/>
      <c r="G444" s="15" t="n"/>
      <c r="H444" s="16" t="n"/>
      <c r="I444" s="15" t="n"/>
      <c r="J444" s="15" t="n"/>
      <c r="K444" s="15" t="n"/>
      <c r="L444" s="15" t="n"/>
      <c r="M444" s="15" t="n"/>
      <c r="N444" s="16" t="n"/>
      <c r="O444" s="16" t="n"/>
      <c r="P444" s="15" t="n"/>
      <c r="Q444" s="14">
        <f>IF(A444="","",SUMIFS('Register'!$K$6:$K$505,'Register'!$P$6:$P$505,"Approved",'Register'!$E$6:$E$505,"&lt;="&amp;E444))</f>
        <v/>
      </c>
      <c r="R444" s="17">
        <f>IF(OR(A444="",CONTRACT_SUM=""),"",Q444/CONTRACT_SUM)</f>
        <v/>
      </c>
      <c r="S444" s="18">
        <f>IF(H444="","",H444+TA_VO)</f>
        <v/>
      </c>
      <c r="T444" s="14">
        <f>IF(H444="","",IF(N444="",DATADATE,N444)-H444)</f>
        <v/>
      </c>
      <c r="U444" s="14">
        <f>IF(OR(S444="",N444&lt;&gt;""),"",IF(DATADATE&gt;S444,"OVERDUE",""))</f>
        <v/>
      </c>
      <c r="V444" s="15" t="n"/>
      <c r="W444" s="15" t="n"/>
    </row>
    <row r="445">
      <c r="A445" s="14">
        <f>IF(D445="","",PROJ&amp;"-"&amp;B445&amp;"-"&amp;C445&amp;"-"&amp;TEXT(D445,"0000"))</f>
        <v/>
      </c>
      <c r="B445" s="15" t="n"/>
      <c r="C445" s="15" t="n"/>
      <c r="D445" s="15" t="n"/>
      <c r="E445" s="16" t="n"/>
      <c r="F445" s="15" t="n"/>
      <c r="G445" s="15" t="n"/>
      <c r="H445" s="16" t="n"/>
      <c r="I445" s="15" t="n"/>
      <c r="J445" s="15" t="n"/>
      <c r="K445" s="15" t="n"/>
      <c r="L445" s="15" t="n"/>
      <c r="M445" s="15" t="n"/>
      <c r="N445" s="16" t="n"/>
      <c r="O445" s="16" t="n"/>
      <c r="P445" s="15" t="n"/>
      <c r="Q445" s="14">
        <f>IF(A445="","",SUMIFS('Register'!$K$6:$K$505,'Register'!$P$6:$P$505,"Approved",'Register'!$E$6:$E$505,"&lt;="&amp;E445))</f>
        <v/>
      </c>
      <c r="R445" s="17">
        <f>IF(OR(A445="",CONTRACT_SUM=""),"",Q445/CONTRACT_SUM)</f>
        <v/>
      </c>
      <c r="S445" s="18">
        <f>IF(H445="","",H445+TA_VO)</f>
        <v/>
      </c>
      <c r="T445" s="14">
        <f>IF(H445="","",IF(N445="",DATADATE,N445)-H445)</f>
        <v/>
      </c>
      <c r="U445" s="14">
        <f>IF(OR(S445="",N445&lt;&gt;""),"",IF(DATADATE&gt;S445,"OVERDUE",""))</f>
        <v/>
      </c>
      <c r="V445" s="15" t="n"/>
      <c r="W445" s="15" t="n"/>
    </row>
    <row r="446">
      <c r="A446" s="14">
        <f>IF(D446="","",PROJ&amp;"-"&amp;B446&amp;"-"&amp;C446&amp;"-"&amp;TEXT(D446,"0000"))</f>
        <v/>
      </c>
      <c r="B446" s="15" t="n"/>
      <c r="C446" s="15" t="n"/>
      <c r="D446" s="15" t="n"/>
      <c r="E446" s="16" t="n"/>
      <c r="F446" s="15" t="n"/>
      <c r="G446" s="15" t="n"/>
      <c r="H446" s="16" t="n"/>
      <c r="I446" s="15" t="n"/>
      <c r="J446" s="15" t="n"/>
      <c r="K446" s="15" t="n"/>
      <c r="L446" s="15" t="n"/>
      <c r="M446" s="15" t="n"/>
      <c r="N446" s="16" t="n"/>
      <c r="O446" s="16" t="n"/>
      <c r="P446" s="15" t="n"/>
      <c r="Q446" s="14">
        <f>IF(A446="","",SUMIFS('Register'!$K$6:$K$505,'Register'!$P$6:$P$505,"Approved",'Register'!$E$6:$E$505,"&lt;="&amp;E446))</f>
        <v/>
      </c>
      <c r="R446" s="17">
        <f>IF(OR(A446="",CONTRACT_SUM=""),"",Q446/CONTRACT_SUM)</f>
        <v/>
      </c>
      <c r="S446" s="18">
        <f>IF(H446="","",H446+TA_VO)</f>
        <v/>
      </c>
      <c r="T446" s="14">
        <f>IF(H446="","",IF(N446="",DATADATE,N446)-H446)</f>
        <v/>
      </c>
      <c r="U446" s="14">
        <f>IF(OR(S446="",N446&lt;&gt;""),"",IF(DATADATE&gt;S446,"OVERDUE",""))</f>
        <v/>
      </c>
      <c r="V446" s="15" t="n"/>
      <c r="W446" s="15" t="n"/>
    </row>
    <row r="447">
      <c r="A447" s="14">
        <f>IF(D447="","",PROJ&amp;"-"&amp;B447&amp;"-"&amp;C447&amp;"-"&amp;TEXT(D447,"0000"))</f>
        <v/>
      </c>
      <c r="B447" s="15" t="n"/>
      <c r="C447" s="15" t="n"/>
      <c r="D447" s="15" t="n"/>
      <c r="E447" s="16" t="n"/>
      <c r="F447" s="15" t="n"/>
      <c r="G447" s="15" t="n"/>
      <c r="H447" s="16" t="n"/>
      <c r="I447" s="15" t="n"/>
      <c r="J447" s="15" t="n"/>
      <c r="K447" s="15" t="n"/>
      <c r="L447" s="15" t="n"/>
      <c r="M447" s="15" t="n"/>
      <c r="N447" s="16" t="n"/>
      <c r="O447" s="16" t="n"/>
      <c r="P447" s="15" t="n"/>
      <c r="Q447" s="14">
        <f>IF(A447="","",SUMIFS('Register'!$K$6:$K$505,'Register'!$P$6:$P$505,"Approved",'Register'!$E$6:$E$505,"&lt;="&amp;E447))</f>
        <v/>
      </c>
      <c r="R447" s="17">
        <f>IF(OR(A447="",CONTRACT_SUM=""),"",Q447/CONTRACT_SUM)</f>
        <v/>
      </c>
      <c r="S447" s="18">
        <f>IF(H447="","",H447+TA_VO)</f>
        <v/>
      </c>
      <c r="T447" s="14">
        <f>IF(H447="","",IF(N447="",DATADATE,N447)-H447)</f>
        <v/>
      </c>
      <c r="U447" s="14">
        <f>IF(OR(S447="",N447&lt;&gt;""),"",IF(DATADATE&gt;S447,"OVERDUE",""))</f>
        <v/>
      </c>
      <c r="V447" s="15" t="n"/>
      <c r="W447" s="15" t="n"/>
    </row>
    <row r="448">
      <c r="A448" s="14">
        <f>IF(D448="","",PROJ&amp;"-"&amp;B448&amp;"-"&amp;C448&amp;"-"&amp;TEXT(D448,"0000"))</f>
        <v/>
      </c>
      <c r="B448" s="15" t="n"/>
      <c r="C448" s="15" t="n"/>
      <c r="D448" s="15" t="n"/>
      <c r="E448" s="16" t="n"/>
      <c r="F448" s="15" t="n"/>
      <c r="G448" s="15" t="n"/>
      <c r="H448" s="16" t="n"/>
      <c r="I448" s="15" t="n"/>
      <c r="J448" s="15" t="n"/>
      <c r="K448" s="15" t="n"/>
      <c r="L448" s="15" t="n"/>
      <c r="M448" s="15" t="n"/>
      <c r="N448" s="16" t="n"/>
      <c r="O448" s="16" t="n"/>
      <c r="P448" s="15" t="n"/>
      <c r="Q448" s="14">
        <f>IF(A448="","",SUMIFS('Register'!$K$6:$K$505,'Register'!$P$6:$P$505,"Approved",'Register'!$E$6:$E$505,"&lt;="&amp;E448))</f>
        <v/>
      </c>
      <c r="R448" s="17">
        <f>IF(OR(A448="",CONTRACT_SUM=""),"",Q448/CONTRACT_SUM)</f>
        <v/>
      </c>
      <c r="S448" s="18">
        <f>IF(H448="","",H448+TA_VO)</f>
        <v/>
      </c>
      <c r="T448" s="14">
        <f>IF(H448="","",IF(N448="",DATADATE,N448)-H448)</f>
        <v/>
      </c>
      <c r="U448" s="14">
        <f>IF(OR(S448="",N448&lt;&gt;""),"",IF(DATADATE&gt;S448,"OVERDUE",""))</f>
        <v/>
      </c>
      <c r="V448" s="15" t="n"/>
      <c r="W448" s="15" t="n"/>
    </row>
    <row r="449">
      <c r="A449" s="14">
        <f>IF(D449="","",PROJ&amp;"-"&amp;B449&amp;"-"&amp;C449&amp;"-"&amp;TEXT(D449,"0000"))</f>
        <v/>
      </c>
      <c r="B449" s="15" t="n"/>
      <c r="C449" s="15" t="n"/>
      <c r="D449" s="15" t="n"/>
      <c r="E449" s="16" t="n"/>
      <c r="F449" s="15" t="n"/>
      <c r="G449" s="15" t="n"/>
      <c r="H449" s="16" t="n"/>
      <c r="I449" s="15" t="n"/>
      <c r="J449" s="15" t="n"/>
      <c r="K449" s="15" t="n"/>
      <c r="L449" s="15" t="n"/>
      <c r="M449" s="15" t="n"/>
      <c r="N449" s="16" t="n"/>
      <c r="O449" s="16" t="n"/>
      <c r="P449" s="15" t="n"/>
      <c r="Q449" s="14">
        <f>IF(A449="","",SUMIFS('Register'!$K$6:$K$505,'Register'!$P$6:$P$505,"Approved",'Register'!$E$6:$E$505,"&lt;="&amp;E449))</f>
        <v/>
      </c>
      <c r="R449" s="17">
        <f>IF(OR(A449="",CONTRACT_SUM=""),"",Q449/CONTRACT_SUM)</f>
        <v/>
      </c>
      <c r="S449" s="18">
        <f>IF(H449="","",H449+TA_VO)</f>
        <v/>
      </c>
      <c r="T449" s="14">
        <f>IF(H449="","",IF(N449="",DATADATE,N449)-H449)</f>
        <v/>
      </c>
      <c r="U449" s="14">
        <f>IF(OR(S449="",N449&lt;&gt;""),"",IF(DATADATE&gt;S449,"OVERDUE",""))</f>
        <v/>
      </c>
      <c r="V449" s="15" t="n"/>
      <c r="W449" s="15" t="n"/>
    </row>
    <row r="450">
      <c r="A450" s="14">
        <f>IF(D450="","",PROJ&amp;"-"&amp;B450&amp;"-"&amp;C450&amp;"-"&amp;TEXT(D450,"0000"))</f>
        <v/>
      </c>
      <c r="B450" s="15" t="n"/>
      <c r="C450" s="15" t="n"/>
      <c r="D450" s="15" t="n"/>
      <c r="E450" s="16" t="n"/>
      <c r="F450" s="15" t="n"/>
      <c r="G450" s="15" t="n"/>
      <c r="H450" s="16" t="n"/>
      <c r="I450" s="15" t="n"/>
      <c r="J450" s="15" t="n"/>
      <c r="K450" s="15" t="n"/>
      <c r="L450" s="15" t="n"/>
      <c r="M450" s="15" t="n"/>
      <c r="N450" s="16" t="n"/>
      <c r="O450" s="16" t="n"/>
      <c r="P450" s="15" t="n"/>
      <c r="Q450" s="14">
        <f>IF(A450="","",SUMIFS('Register'!$K$6:$K$505,'Register'!$P$6:$P$505,"Approved",'Register'!$E$6:$E$505,"&lt;="&amp;E450))</f>
        <v/>
      </c>
      <c r="R450" s="17">
        <f>IF(OR(A450="",CONTRACT_SUM=""),"",Q450/CONTRACT_SUM)</f>
        <v/>
      </c>
      <c r="S450" s="18">
        <f>IF(H450="","",H450+TA_VO)</f>
        <v/>
      </c>
      <c r="T450" s="14">
        <f>IF(H450="","",IF(N450="",DATADATE,N450)-H450)</f>
        <v/>
      </c>
      <c r="U450" s="14">
        <f>IF(OR(S450="",N450&lt;&gt;""),"",IF(DATADATE&gt;S450,"OVERDUE",""))</f>
        <v/>
      </c>
      <c r="V450" s="15" t="n"/>
      <c r="W450" s="15" t="n"/>
    </row>
    <row r="451">
      <c r="A451" s="14">
        <f>IF(D451="","",PROJ&amp;"-"&amp;B451&amp;"-"&amp;C451&amp;"-"&amp;TEXT(D451,"0000"))</f>
        <v/>
      </c>
      <c r="B451" s="15" t="n"/>
      <c r="C451" s="15" t="n"/>
      <c r="D451" s="15" t="n"/>
      <c r="E451" s="16" t="n"/>
      <c r="F451" s="15" t="n"/>
      <c r="G451" s="15" t="n"/>
      <c r="H451" s="16" t="n"/>
      <c r="I451" s="15" t="n"/>
      <c r="J451" s="15" t="n"/>
      <c r="K451" s="15" t="n"/>
      <c r="L451" s="15" t="n"/>
      <c r="M451" s="15" t="n"/>
      <c r="N451" s="16" t="n"/>
      <c r="O451" s="16" t="n"/>
      <c r="P451" s="15" t="n"/>
      <c r="Q451" s="14">
        <f>IF(A451="","",SUMIFS('Register'!$K$6:$K$505,'Register'!$P$6:$P$505,"Approved",'Register'!$E$6:$E$505,"&lt;="&amp;E451))</f>
        <v/>
      </c>
      <c r="R451" s="17">
        <f>IF(OR(A451="",CONTRACT_SUM=""),"",Q451/CONTRACT_SUM)</f>
        <v/>
      </c>
      <c r="S451" s="18">
        <f>IF(H451="","",H451+TA_VO)</f>
        <v/>
      </c>
      <c r="T451" s="14">
        <f>IF(H451="","",IF(N451="",DATADATE,N451)-H451)</f>
        <v/>
      </c>
      <c r="U451" s="14">
        <f>IF(OR(S451="",N451&lt;&gt;""),"",IF(DATADATE&gt;S451,"OVERDUE",""))</f>
        <v/>
      </c>
      <c r="V451" s="15" t="n"/>
      <c r="W451" s="15" t="n"/>
    </row>
    <row r="452">
      <c r="A452" s="14">
        <f>IF(D452="","",PROJ&amp;"-"&amp;B452&amp;"-"&amp;C452&amp;"-"&amp;TEXT(D452,"0000"))</f>
        <v/>
      </c>
      <c r="B452" s="15" t="n"/>
      <c r="C452" s="15" t="n"/>
      <c r="D452" s="15" t="n"/>
      <c r="E452" s="16" t="n"/>
      <c r="F452" s="15" t="n"/>
      <c r="G452" s="15" t="n"/>
      <c r="H452" s="16" t="n"/>
      <c r="I452" s="15" t="n"/>
      <c r="J452" s="15" t="n"/>
      <c r="K452" s="15" t="n"/>
      <c r="L452" s="15" t="n"/>
      <c r="M452" s="15" t="n"/>
      <c r="N452" s="16" t="n"/>
      <c r="O452" s="16" t="n"/>
      <c r="P452" s="15" t="n"/>
      <c r="Q452" s="14">
        <f>IF(A452="","",SUMIFS('Register'!$K$6:$K$505,'Register'!$P$6:$P$505,"Approved",'Register'!$E$6:$E$505,"&lt;="&amp;E452))</f>
        <v/>
      </c>
      <c r="R452" s="17">
        <f>IF(OR(A452="",CONTRACT_SUM=""),"",Q452/CONTRACT_SUM)</f>
        <v/>
      </c>
      <c r="S452" s="18">
        <f>IF(H452="","",H452+TA_VO)</f>
        <v/>
      </c>
      <c r="T452" s="14">
        <f>IF(H452="","",IF(N452="",DATADATE,N452)-H452)</f>
        <v/>
      </c>
      <c r="U452" s="14">
        <f>IF(OR(S452="",N452&lt;&gt;""),"",IF(DATADATE&gt;S452,"OVERDUE",""))</f>
        <v/>
      </c>
      <c r="V452" s="15" t="n"/>
      <c r="W452" s="15" t="n"/>
    </row>
    <row r="453">
      <c r="A453" s="14">
        <f>IF(D453="","",PROJ&amp;"-"&amp;B453&amp;"-"&amp;C453&amp;"-"&amp;TEXT(D453,"0000"))</f>
        <v/>
      </c>
      <c r="B453" s="15" t="n"/>
      <c r="C453" s="15" t="n"/>
      <c r="D453" s="15" t="n"/>
      <c r="E453" s="16" t="n"/>
      <c r="F453" s="15" t="n"/>
      <c r="G453" s="15" t="n"/>
      <c r="H453" s="16" t="n"/>
      <c r="I453" s="15" t="n"/>
      <c r="J453" s="15" t="n"/>
      <c r="K453" s="15" t="n"/>
      <c r="L453" s="15" t="n"/>
      <c r="M453" s="15" t="n"/>
      <c r="N453" s="16" t="n"/>
      <c r="O453" s="16" t="n"/>
      <c r="P453" s="15" t="n"/>
      <c r="Q453" s="14">
        <f>IF(A453="","",SUMIFS('Register'!$K$6:$K$505,'Register'!$P$6:$P$505,"Approved",'Register'!$E$6:$E$505,"&lt;="&amp;E453))</f>
        <v/>
      </c>
      <c r="R453" s="17">
        <f>IF(OR(A453="",CONTRACT_SUM=""),"",Q453/CONTRACT_SUM)</f>
        <v/>
      </c>
      <c r="S453" s="18">
        <f>IF(H453="","",H453+TA_VO)</f>
        <v/>
      </c>
      <c r="T453" s="14">
        <f>IF(H453="","",IF(N453="",DATADATE,N453)-H453)</f>
        <v/>
      </c>
      <c r="U453" s="14">
        <f>IF(OR(S453="",N453&lt;&gt;""),"",IF(DATADATE&gt;S453,"OVERDUE",""))</f>
        <v/>
      </c>
      <c r="V453" s="15" t="n"/>
      <c r="W453" s="15" t="n"/>
    </row>
    <row r="454">
      <c r="A454" s="14">
        <f>IF(D454="","",PROJ&amp;"-"&amp;B454&amp;"-"&amp;C454&amp;"-"&amp;TEXT(D454,"0000"))</f>
        <v/>
      </c>
      <c r="B454" s="15" t="n"/>
      <c r="C454" s="15" t="n"/>
      <c r="D454" s="15" t="n"/>
      <c r="E454" s="16" t="n"/>
      <c r="F454" s="15" t="n"/>
      <c r="G454" s="15" t="n"/>
      <c r="H454" s="16" t="n"/>
      <c r="I454" s="15" t="n"/>
      <c r="J454" s="15" t="n"/>
      <c r="K454" s="15" t="n"/>
      <c r="L454" s="15" t="n"/>
      <c r="M454" s="15" t="n"/>
      <c r="N454" s="16" t="n"/>
      <c r="O454" s="16" t="n"/>
      <c r="P454" s="15" t="n"/>
      <c r="Q454" s="14">
        <f>IF(A454="","",SUMIFS('Register'!$K$6:$K$505,'Register'!$P$6:$P$505,"Approved",'Register'!$E$6:$E$505,"&lt;="&amp;E454))</f>
        <v/>
      </c>
      <c r="R454" s="17">
        <f>IF(OR(A454="",CONTRACT_SUM=""),"",Q454/CONTRACT_SUM)</f>
        <v/>
      </c>
      <c r="S454" s="18">
        <f>IF(H454="","",H454+TA_VO)</f>
        <v/>
      </c>
      <c r="T454" s="14">
        <f>IF(H454="","",IF(N454="",DATADATE,N454)-H454)</f>
        <v/>
      </c>
      <c r="U454" s="14">
        <f>IF(OR(S454="",N454&lt;&gt;""),"",IF(DATADATE&gt;S454,"OVERDUE",""))</f>
        <v/>
      </c>
      <c r="V454" s="15" t="n"/>
      <c r="W454" s="15" t="n"/>
    </row>
    <row r="455">
      <c r="A455" s="14">
        <f>IF(D455="","",PROJ&amp;"-"&amp;B455&amp;"-"&amp;C455&amp;"-"&amp;TEXT(D455,"0000"))</f>
        <v/>
      </c>
      <c r="B455" s="15" t="n"/>
      <c r="C455" s="15" t="n"/>
      <c r="D455" s="15" t="n"/>
      <c r="E455" s="16" t="n"/>
      <c r="F455" s="15" t="n"/>
      <c r="G455" s="15" t="n"/>
      <c r="H455" s="16" t="n"/>
      <c r="I455" s="15" t="n"/>
      <c r="J455" s="15" t="n"/>
      <c r="K455" s="15" t="n"/>
      <c r="L455" s="15" t="n"/>
      <c r="M455" s="15" t="n"/>
      <c r="N455" s="16" t="n"/>
      <c r="O455" s="16" t="n"/>
      <c r="P455" s="15" t="n"/>
      <c r="Q455" s="14">
        <f>IF(A455="","",SUMIFS('Register'!$K$6:$K$505,'Register'!$P$6:$P$505,"Approved",'Register'!$E$6:$E$505,"&lt;="&amp;E455))</f>
        <v/>
      </c>
      <c r="R455" s="17">
        <f>IF(OR(A455="",CONTRACT_SUM=""),"",Q455/CONTRACT_SUM)</f>
        <v/>
      </c>
      <c r="S455" s="18">
        <f>IF(H455="","",H455+TA_VO)</f>
        <v/>
      </c>
      <c r="T455" s="14">
        <f>IF(H455="","",IF(N455="",DATADATE,N455)-H455)</f>
        <v/>
      </c>
      <c r="U455" s="14">
        <f>IF(OR(S455="",N455&lt;&gt;""),"",IF(DATADATE&gt;S455,"OVERDUE",""))</f>
        <v/>
      </c>
      <c r="V455" s="15" t="n"/>
      <c r="W455" s="15" t="n"/>
    </row>
    <row r="456">
      <c r="A456" s="14">
        <f>IF(D456="","",PROJ&amp;"-"&amp;B456&amp;"-"&amp;C456&amp;"-"&amp;TEXT(D456,"0000"))</f>
        <v/>
      </c>
      <c r="B456" s="15" t="n"/>
      <c r="C456" s="15" t="n"/>
      <c r="D456" s="15" t="n"/>
      <c r="E456" s="16" t="n"/>
      <c r="F456" s="15" t="n"/>
      <c r="G456" s="15" t="n"/>
      <c r="H456" s="16" t="n"/>
      <c r="I456" s="15" t="n"/>
      <c r="J456" s="15" t="n"/>
      <c r="K456" s="15" t="n"/>
      <c r="L456" s="15" t="n"/>
      <c r="M456" s="15" t="n"/>
      <c r="N456" s="16" t="n"/>
      <c r="O456" s="16" t="n"/>
      <c r="P456" s="15" t="n"/>
      <c r="Q456" s="14">
        <f>IF(A456="","",SUMIFS('Register'!$K$6:$K$505,'Register'!$P$6:$P$505,"Approved",'Register'!$E$6:$E$505,"&lt;="&amp;E456))</f>
        <v/>
      </c>
      <c r="R456" s="17">
        <f>IF(OR(A456="",CONTRACT_SUM=""),"",Q456/CONTRACT_SUM)</f>
        <v/>
      </c>
      <c r="S456" s="18">
        <f>IF(H456="","",H456+TA_VO)</f>
        <v/>
      </c>
      <c r="T456" s="14">
        <f>IF(H456="","",IF(N456="",DATADATE,N456)-H456)</f>
        <v/>
      </c>
      <c r="U456" s="14">
        <f>IF(OR(S456="",N456&lt;&gt;""),"",IF(DATADATE&gt;S456,"OVERDUE",""))</f>
        <v/>
      </c>
      <c r="V456" s="15" t="n"/>
      <c r="W456" s="15" t="n"/>
    </row>
    <row r="457">
      <c r="A457" s="14">
        <f>IF(D457="","",PROJ&amp;"-"&amp;B457&amp;"-"&amp;C457&amp;"-"&amp;TEXT(D457,"0000"))</f>
        <v/>
      </c>
      <c r="B457" s="15" t="n"/>
      <c r="C457" s="15" t="n"/>
      <c r="D457" s="15" t="n"/>
      <c r="E457" s="16" t="n"/>
      <c r="F457" s="15" t="n"/>
      <c r="G457" s="15" t="n"/>
      <c r="H457" s="16" t="n"/>
      <c r="I457" s="15" t="n"/>
      <c r="J457" s="15" t="n"/>
      <c r="K457" s="15" t="n"/>
      <c r="L457" s="15" t="n"/>
      <c r="M457" s="15" t="n"/>
      <c r="N457" s="16" t="n"/>
      <c r="O457" s="16" t="n"/>
      <c r="P457" s="15" t="n"/>
      <c r="Q457" s="14">
        <f>IF(A457="","",SUMIFS('Register'!$K$6:$K$505,'Register'!$P$6:$P$505,"Approved",'Register'!$E$6:$E$505,"&lt;="&amp;E457))</f>
        <v/>
      </c>
      <c r="R457" s="17">
        <f>IF(OR(A457="",CONTRACT_SUM=""),"",Q457/CONTRACT_SUM)</f>
        <v/>
      </c>
      <c r="S457" s="18">
        <f>IF(H457="","",H457+TA_VO)</f>
        <v/>
      </c>
      <c r="T457" s="14">
        <f>IF(H457="","",IF(N457="",DATADATE,N457)-H457)</f>
        <v/>
      </c>
      <c r="U457" s="14">
        <f>IF(OR(S457="",N457&lt;&gt;""),"",IF(DATADATE&gt;S457,"OVERDUE",""))</f>
        <v/>
      </c>
      <c r="V457" s="15" t="n"/>
      <c r="W457" s="15" t="n"/>
    </row>
    <row r="458">
      <c r="A458" s="14">
        <f>IF(D458="","",PROJ&amp;"-"&amp;B458&amp;"-"&amp;C458&amp;"-"&amp;TEXT(D458,"0000"))</f>
        <v/>
      </c>
      <c r="B458" s="15" t="n"/>
      <c r="C458" s="15" t="n"/>
      <c r="D458" s="15" t="n"/>
      <c r="E458" s="16" t="n"/>
      <c r="F458" s="15" t="n"/>
      <c r="G458" s="15" t="n"/>
      <c r="H458" s="16" t="n"/>
      <c r="I458" s="15" t="n"/>
      <c r="J458" s="15" t="n"/>
      <c r="K458" s="15" t="n"/>
      <c r="L458" s="15" t="n"/>
      <c r="M458" s="15" t="n"/>
      <c r="N458" s="16" t="n"/>
      <c r="O458" s="16" t="n"/>
      <c r="P458" s="15" t="n"/>
      <c r="Q458" s="14">
        <f>IF(A458="","",SUMIFS('Register'!$K$6:$K$505,'Register'!$P$6:$P$505,"Approved",'Register'!$E$6:$E$505,"&lt;="&amp;E458))</f>
        <v/>
      </c>
      <c r="R458" s="17">
        <f>IF(OR(A458="",CONTRACT_SUM=""),"",Q458/CONTRACT_SUM)</f>
        <v/>
      </c>
      <c r="S458" s="18">
        <f>IF(H458="","",H458+TA_VO)</f>
        <v/>
      </c>
      <c r="T458" s="14">
        <f>IF(H458="","",IF(N458="",DATADATE,N458)-H458)</f>
        <v/>
      </c>
      <c r="U458" s="14">
        <f>IF(OR(S458="",N458&lt;&gt;""),"",IF(DATADATE&gt;S458,"OVERDUE",""))</f>
        <v/>
      </c>
      <c r="V458" s="15" t="n"/>
      <c r="W458" s="15" t="n"/>
    </row>
    <row r="459">
      <c r="A459" s="14">
        <f>IF(D459="","",PROJ&amp;"-"&amp;B459&amp;"-"&amp;C459&amp;"-"&amp;TEXT(D459,"0000"))</f>
        <v/>
      </c>
      <c r="B459" s="15" t="n"/>
      <c r="C459" s="15" t="n"/>
      <c r="D459" s="15" t="n"/>
      <c r="E459" s="16" t="n"/>
      <c r="F459" s="15" t="n"/>
      <c r="G459" s="15" t="n"/>
      <c r="H459" s="16" t="n"/>
      <c r="I459" s="15" t="n"/>
      <c r="J459" s="15" t="n"/>
      <c r="K459" s="15" t="n"/>
      <c r="L459" s="15" t="n"/>
      <c r="M459" s="15" t="n"/>
      <c r="N459" s="16" t="n"/>
      <c r="O459" s="16" t="n"/>
      <c r="P459" s="15" t="n"/>
      <c r="Q459" s="14">
        <f>IF(A459="","",SUMIFS('Register'!$K$6:$K$505,'Register'!$P$6:$P$505,"Approved",'Register'!$E$6:$E$505,"&lt;="&amp;E459))</f>
        <v/>
      </c>
      <c r="R459" s="17">
        <f>IF(OR(A459="",CONTRACT_SUM=""),"",Q459/CONTRACT_SUM)</f>
        <v/>
      </c>
      <c r="S459" s="18">
        <f>IF(H459="","",H459+TA_VO)</f>
        <v/>
      </c>
      <c r="T459" s="14">
        <f>IF(H459="","",IF(N459="",DATADATE,N459)-H459)</f>
        <v/>
      </c>
      <c r="U459" s="14">
        <f>IF(OR(S459="",N459&lt;&gt;""),"",IF(DATADATE&gt;S459,"OVERDUE",""))</f>
        <v/>
      </c>
      <c r="V459" s="15" t="n"/>
      <c r="W459" s="15" t="n"/>
    </row>
    <row r="460">
      <c r="A460" s="14">
        <f>IF(D460="","",PROJ&amp;"-"&amp;B460&amp;"-"&amp;C460&amp;"-"&amp;TEXT(D460,"0000"))</f>
        <v/>
      </c>
      <c r="B460" s="15" t="n"/>
      <c r="C460" s="15" t="n"/>
      <c r="D460" s="15" t="n"/>
      <c r="E460" s="16" t="n"/>
      <c r="F460" s="15" t="n"/>
      <c r="G460" s="15" t="n"/>
      <c r="H460" s="16" t="n"/>
      <c r="I460" s="15" t="n"/>
      <c r="J460" s="15" t="n"/>
      <c r="K460" s="15" t="n"/>
      <c r="L460" s="15" t="n"/>
      <c r="M460" s="15" t="n"/>
      <c r="N460" s="16" t="n"/>
      <c r="O460" s="16" t="n"/>
      <c r="P460" s="15" t="n"/>
      <c r="Q460" s="14">
        <f>IF(A460="","",SUMIFS('Register'!$K$6:$K$505,'Register'!$P$6:$P$505,"Approved",'Register'!$E$6:$E$505,"&lt;="&amp;E460))</f>
        <v/>
      </c>
      <c r="R460" s="17">
        <f>IF(OR(A460="",CONTRACT_SUM=""),"",Q460/CONTRACT_SUM)</f>
        <v/>
      </c>
      <c r="S460" s="18">
        <f>IF(H460="","",H460+TA_VO)</f>
        <v/>
      </c>
      <c r="T460" s="14">
        <f>IF(H460="","",IF(N460="",DATADATE,N460)-H460)</f>
        <v/>
      </c>
      <c r="U460" s="14">
        <f>IF(OR(S460="",N460&lt;&gt;""),"",IF(DATADATE&gt;S460,"OVERDUE",""))</f>
        <v/>
      </c>
      <c r="V460" s="15" t="n"/>
      <c r="W460" s="15" t="n"/>
    </row>
    <row r="461">
      <c r="A461" s="14">
        <f>IF(D461="","",PROJ&amp;"-"&amp;B461&amp;"-"&amp;C461&amp;"-"&amp;TEXT(D461,"0000"))</f>
        <v/>
      </c>
      <c r="B461" s="15" t="n"/>
      <c r="C461" s="15" t="n"/>
      <c r="D461" s="15" t="n"/>
      <c r="E461" s="16" t="n"/>
      <c r="F461" s="15" t="n"/>
      <c r="G461" s="15" t="n"/>
      <c r="H461" s="16" t="n"/>
      <c r="I461" s="15" t="n"/>
      <c r="J461" s="15" t="n"/>
      <c r="K461" s="15" t="n"/>
      <c r="L461" s="15" t="n"/>
      <c r="M461" s="15" t="n"/>
      <c r="N461" s="16" t="n"/>
      <c r="O461" s="16" t="n"/>
      <c r="P461" s="15" t="n"/>
      <c r="Q461" s="14">
        <f>IF(A461="","",SUMIFS('Register'!$K$6:$K$505,'Register'!$P$6:$P$505,"Approved",'Register'!$E$6:$E$505,"&lt;="&amp;E461))</f>
        <v/>
      </c>
      <c r="R461" s="17">
        <f>IF(OR(A461="",CONTRACT_SUM=""),"",Q461/CONTRACT_SUM)</f>
        <v/>
      </c>
      <c r="S461" s="18">
        <f>IF(H461="","",H461+TA_VO)</f>
        <v/>
      </c>
      <c r="T461" s="14">
        <f>IF(H461="","",IF(N461="",DATADATE,N461)-H461)</f>
        <v/>
      </c>
      <c r="U461" s="14">
        <f>IF(OR(S461="",N461&lt;&gt;""),"",IF(DATADATE&gt;S461,"OVERDUE",""))</f>
        <v/>
      </c>
      <c r="V461" s="15" t="n"/>
      <c r="W461" s="15" t="n"/>
    </row>
    <row r="462">
      <c r="A462" s="14">
        <f>IF(D462="","",PROJ&amp;"-"&amp;B462&amp;"-"&amp;C462&amp;"-"&amp;TEXT(D462,"0000"))</f>
        <v/>
      </c>
      <c r="B462" s="15" t="n"/>
      <c r="C462" s="15" t="n"/>
      <c r="D462" s="15" t="n"/>
      <c r="E462" s="16" t="n"/>
      <c r="F462" s="15" t="n"/>
      <c r="G462" s="15" t="n"/>
      <c r="H462" s="16" t="n"/>
      <c r="I462" s="15" t="n"/>
      <c r="J462" s="15" t="n"/>
      <c r="K462" s="15" t="n"/>
      <c r="L462" s="15" t="n"/>
      <c r="M462" s="15" t="n"/>
      <c r="N462" s="16" t="n"/>
      <c r="O462" s="16" t="n"/>
      <c r="P462" s="15" t="n"/>
      <c r="Q462" s="14">
        <f>IF(A462="","",SUMIFS('Register'!$K$6:$K$505,'Register'!$P$6:$P$505,"Approved",'Register'!$E$6:$E$505,"&lt;="&amp;E462))</f>
        <v/>
      </c>
      <c r="R462" s="17">
        <f>IF(OR(A462="",CONTRACT_SUM=""),"",Q462/CONTRACT_SUM)</f>
        <v/>
      </c>
      <c r="S462" s="18">
        <f>IF(H462="","",H462+TA_VO)</f>
        <v/>
      </c>
      <c r="T462" s="14">
        <f>IF(H462="","",IF(N462="",DATADATE,N462)-H462)</f>
        <v/>
      </c>
      <c r="U462" s="14">
        <f>IF(OR(S462="",N462&lt;&gt;""),"",IF(DATADATE&gt;S462,"OVERDUE",""))</f>
        <v/>
      </c>
      <c r="V462" s="15" t="n"/>
      <c r="W462" s="15" t="n"/>
    </row>
    <row r="463">
      <c r="A463" s="14">
        <f>IF(D463="","",PROJ&amp;"-"&amp;B463&amp;"-"&amp;C463&amp;"-"&amp;TEXT(D463,"0000"))</f>
        <v/>
      </c>
      <c r="B463" s="15" t="n"/>
      <c r="C463" s="15" t="n"/>
      <c r="D463" s="15" t="n"/>
      <c r="E463" s="16" t="n"/>
      <c r="F463" s="15" t="n"/>
      <c r="G463" s="15" t="n"/>
      <c r="H463" s="16" t="n"/>
      <c r="I463" s="15" t="n"/>
      <c r="J463" s="15" t="n"/>
      <c r="K463" s="15" t="n"/>
      <c r="L463" s="15" t="n"/>
      <c r="M463" s="15" t="n"/>
      <c r="N463" s="16" t="n"/>
      <c r="O463" s="16" t="n"/>
      <c r="P463" s="15" t="n"/>
      <c r="Q463" s="14">
        <f>IF(A463="","",SUMIFS('Register'!$K$6:$K$505,'Register'!$P$6:$P$505,"Approved",'Register'!$E$6:$E$505,"&lt;="&amp;E463))</f>
        <v/>
      </c>
      <c r="R463" s="17">
        <f>IF(OR(A463="",CONTRACT_SUM=""),"",Q463/CONTRACT_SUM)</f>
        <v/>
      </c>
      <c r="S463" s="18">
        <f>IF(H463="","",H463+TA_VO)</f>
        <v/>
      </c>
      <c r="T463" s="14">
        <f>IF(H463="","",IF(N463="",DATADATE,N463)-H463)</f>
        <v/>
      </c>
      <c r="U463" s="14">
        <f>IF(OR(S463="",N463&lt;&gt;""),"",IF(DATADATE&gt;S463,"OVERDUE",""))</f>
        <v/>
      </c>
      <c r="V463" s="15" t="n"/>
      <c r="W463" s="15" t="n"/>
    </row>
    <row r="464">
      <c r="A464" s="14">
        <f>IF(D464="","",PROJ&amp;"-"&amp;B464&amp;"-"&amp;C464&amp;"-"&amp;TEXT(D464,"0000"))</f>
        <v/>
      </c>
      <c r="B464" s="15" t="n"/>
      <c r="C464" s="15" t="n"/>
      <c r="D464" s="15" t="n"/>
      <c r="E464" s="16" t="n"/>
      <c r="F464" s="15" t="n"/>
      <c r="G464" s="15" t="n"/>
      <c r="H464" s="16" t="n"/>
      <c r="I464" s="15" t="n"/>
      <c r="J464" s="15" t="n"/>
      <c r="K464" s="15" t="n"/>
      <c r="L464" s="15" t="n"/>
      <c r="M464" s="15" t="n"/>
      <c r="N464" s="16" t="n"/>
      <c r="O464" s="16" t="n"/>
      <c r="P464" s="15" t="n"/>
      <c r="Q464" s="14">
        <f>IF(A464="","",SUMIFS('Register'!$K$6:$K$505,'Register'!$P$6:$P$505,"Approved",'Register'!$E$6:$E$505,"&lt;="&amp;E464))</f>
        <v/>
      </c>
      <c r="R464" s="17">
        <f>IF(OR(A464="",CONTRACT_SUM=""),"",Q464/CONTRACT_SUM)</f>
        <v/>
      </c>
      <c r="S464" s="18">
        <f>IF(H464="","",H464+TA_VO)</f>
        <v/>
      </c>
      <c r="T464" s="14">
        <f>IF(H464="","",IF(N464="",DATADATE,N464)-H464)</f>
        <v/>
      </c>
      <c r="U464" s="14">
        <f>IF(OR(S464="",N464&lt;&gt;""),"",IF(DATADATE&gt;S464,"OVERDUE",""))</f>
        <v/>
      </c>
      <c r="V464" s="15" t="n"/>
      <c r="W464" s="15" t="n"/>
    </row>
    <row r="465">
      <c r="A465" s="14">
        <f>IF(D465="","",PROJ&amp;"-"&amp;B465&amp;"-"&amp;C465&amp;"-"&amp;TEXT(D465,"0000"))</f>
        <v/>
      </c>
      <c r="B465" s="15" t="n"/>
      <c r="C465" s="15" t="n"/>
      <c r="D465" s="15" t="n"/>
      <c r="E465" s="16" t="n"/>
      <c r="F465" s="15" t="n"/>
      <c r="G465" s="15" t="n"/>
      <c r="H465" s="16" t="n"/>
      <c r="I465" s="15" t="n"/>
      <c r="J465" s="15" t="n"/>
      <c r="K465" s="15" t="n"/>
      <c r="L465" s="15" t="n"/>
      <c r="M465" s="15" t="n"/>
      <c r="N465" s="16" t="n"/>
      <c r="O465" s="16" t="n"/>
      <c r="P465" s="15" t="n"/>
      <c r="Q465" s="14">
        <f>IF(A465="","",SUMIFS('Register'!$K$6:$K$505,'Register'!$P$6:$P$505,"Approved",'Register'!$E$6:$E$505,"&lt;="&amp;E465))</f>
        <v/>
      </c>
      <c r="R465" s="17">
        <f>IF(OR(A465="",CONTRACT_SUM=""),"",Q465/CONTRACT_SUM)</f>
        <v/>
      </c>
      <c r="S465" s="18">
        <f>IF(H465="","",H465+TA_VO)</f>
        <v/>
      </c>
      <c r="T465" s="14">
        <f>IF(H465="","",IF(N465="",DATADATE,N465)-H465)</f>
        <v/>
      </c>
      <c r="U465" s="14">
        <f>IF(OR(S465="",N465&lt;&gt;""),"",IF(DATADATE&gt;S465,"OVERDUE",""))</f>
        <v/>
      </c>
      <c r="V465" s="15" t="n"/>
      <c r="W465" s="15" t="n"/>
    </row>
    <row r="466">
      <c r="A466" s="14">
        <f>IF(D466="","",PROJ&amp;"-"&amp;B466&amp;"-"&amp;C466&amp;"-"&amp;TEXT(D466,"0000"))</f>
        <v/>
      </c>
      <c r="B466" s="15" t="n"/>
      <c r="C466" s="15" t="n"/>
      <c r="D466" s="15" t="n"/>
      <c r="E466" s="16" t="n"/>
      <c r="F466" s="15" t="n"/>
      <c r="G466" s="15" t="n"/>
      <c r="H466" s="16" t="n"/>
      <c r="I466" s="15" t="n"/>
      <c r="J466" s="15" t="n"/>
      <c r="K466" s="15" t="n"/>
      <c r="L466" s="15" t="n"/>
      <c r="M466" s="15" t="n"/>
      <c r="N466" s="16" t="n"/>
      <c r="O466" s="16" t="n"/>
      <c r="P466" s="15" t="n"/>
      <c r="Q466" s="14">
        <f>IF(A466="","",SUMIFS('Register'!$K$6:$K$505,'Register'!$P$6:$P$505,"Approved",'Register'!$E$6:$E$505,"&lt;="&amp;E466))</f>
        <v/>
      </c>
      <c r="R466" s="17">
        <f>IF(OR(A466="",CONTRACT_SUM=""),"",Q466/CONTRACT_SUM)</f>
        <v/>
      </c>
      <c r="S466" s="18">
        <f>IF(H466="","",H466+TA_VO)</f>
        <v/>
      </c>
      <c r="T466" s="14">
        <f>IF(H466="","",IF(N466="",DATADATE,N466)-H466)</f>
        <v/>
      </c>
      <c r="U466" s="14">
        <f>IF(OR(S466="",N466&lt;&gt;""),"",IF(DATADATE&gt;S466,"OVERDUE",""))</f>
        <v/>
      </c>
      <c r="V466" s="15" t="n"/>
      <c r="W466" s="15" t="n"/>
    </row>
    <row r="467">
      <c r="A467" s="14">
        <f>IF(D467="","",PROJ&amp;"-"&amp;B467&amp;"-"&amp;C467&amp;"-"&amp;TEXT(D467,"0000"))</f>
        <v/>
      </c>
      <c r="B467" s="15" t="n"/>
      <c r="C467" s="15" t="n"/>
      <c r="D467" s="15" t="n"/>
      <c r="E467" s="16" t="n"/>
      <c r="F467" s="15" t="n"/>
      <c r="G467" s="15" t="n"/>
      <c r="H467" s="16" t="n"/>
      <c r="I467" s="15" t="n"/>
      <c r="J467" s="15" t="n"/>
      <c r="K467" s="15" t="n"/>
      <c r="L467" s="15" t="n"/>
      <c r="M467" s="15" t="n"/>
      <c r="N467" s="16" t="n"/>
      <c r="O467" s="16" t="n"/>
      <c r="P467" s="15" t="n"/>
      <c r="Q467" s="14">
        <f>IF(A467="","",SUMIFS('Register'!$K$6:$K$505,'Register'!$P$6:$P$505,"Approved",'Register'!$E$6:$E$505,"&lt;="&amp;E467))</f>
        <v/>
      </c>
      <c r="R467" s="17">
        <f>IF(OR(A467="",CONTRACT_SUM=""),"",Q467/CONTRACT_SUM)</f>
        <v/>
      </c>
      <c r="S467" s="18">
        <f>IF(H467="","",H467+TA_VO)</f>
        <v/>
      </c>
      <c r="T467" s="14">
        <f>IF(H467="","",IF(N467="",DATADATE,N467)-H467)</f>
        <v/>
      </c>
      <c r="U467" s="14">
        <f>IF(OR(S467="",N467&lt;&gt;""),"",IF(DATADATE&gt;S467,"OVERDUE",""))</f>
        <v/>
      </c>
      <c r="V467" s="15" t="n"/>
      <c r="W467" s="15" t="n"/>
    </row>
    <row r="468">
      <c r="A468" s="14">
        <f>IF(D468="","",PROJ&amp;"-"&amp;B468&amp;"-"&amp;C468&amp;"-"&amp;TEXT(D468,"0000"))</f>
        <v/>
      </c>
      <c r="B468" s="15" t="n"/>
      <c r="C468" s="15" t="n"/>
      <c r="D468" s="15" t="n"/>
      <c r="E468" s="16" t="n"/>
      <c r="F468" s="15" t="n"/>
      <c r="G468" s="15" t="n"/>
      <c r="H468" s="16" t="n"/>
      <c r="I468" s="15" t="n"/>
      <c r="J468" s="15" t="n"/>
      <c r="K468" s="15" t="n"/>
      <c r="L468" s="15" t="n"/>
      <c r="M468" s="15" t="n"/>
      <c r="N468" s="16" t="n"/>
      <c r="O468" s="16" t="n"/>
      <c r="P468" s="15" t="n"/>
      <c r="Q468" s="14">
        <f>IF(A468="","",SUMIFS('Register'!$K$6:$K$505,'Register'!$P$6:$P$505,"Approved",'Register'!$E$6:$E$505,"&lt;="&amp;E468))</f>
        <v/>
      </c>
      <c r="R468" s="17">
        <f>IF(OR(A468="",CONTRACT_SUM=""),"",Q468/CONTRACT_SUM)</f>
        <v/>
      </c>
      <c r="S468" s="18">
        <f>IF(H468="","",H468+TA_VO)</f>
        <v/>
      </c>
      <c r="T468" s="14">
        <f>IF(H468="","",IF(N468="",DATADATE,N468)-H468)</f>
        <v/>
      </c>
      <c r="U468" s="14">
        <f>IF(OR(S468="",N468&lt;&gt;""),"",IF(DATADATE&gt;S468,"OVERDUE",""))</f>
        <v/>
      </c>
      <c r="V468" s="15" t="n"/>
      <c r="W468" s="15" t="n"/>
    </row>
    <row r="469">
      <c r="A469" s="14">
        <f>IF(D469="","",PROJ&amp;"-"&amp;B469&amp;"-"&amp;C469&amp;"-"&amp;TEXT(D469,"0000"))</f>
        <v/>
      </c>
      <c r="B469" s="15" t="n"/>
      <c r="C469" s="15" t="n"/>
      <c r="D469" s="15" t="n"/>
      <c r="E469" s="16" t="n"/>
      <c r="F469" s="15" t="n"/>
      <c r="G469" s="15" t="n"/>
      <c r="H469" s="16" t="n"/>
      <c r="I469" s="15" t="n"/>
      <c r="J469" s="15" t="n"/>
      <c r="K469" s="15" t="n"/>
      <c r="L469" s="15" t="n"/>
      <c r="M469" s="15" t="n"/>
      <c r="N469" s="16" t="n"/>
      <c r="O469" s="16" t="n"/>
      <c r="P469" s="15" t="n"/>
      <c r="Q469" s="14">
        <f>IF(A469="","",SUMIFS('Register'!$K$6:$K$505,'Register'!$P$6:$P$505,"Approved",'Register'!$E$6:$E$505,"&lt;="&amp;E469))</f>
        <v/>
      </c>
      <c r="R469" s="17">
        <f>IF(OR(A469="",CONTRACT_SUM=""),"",Q469/CONTRACT_SUM)</f>
        <v/>
      </c>
      <c r="S469" s="18">
        <f>IF(H469="","",H469+TA_VO)</f>
        <v/>
      </c>
      <c r="T469" s="14">
        <f>IF(H469="","",IF(N469="",DATADATE,N469)-H469)</f>
        <v/>
      </c>
      <c r="U469" s="14">
        <f>IF(OR(S469="",N469&lt;&gt;""),"",IF(DATADATE&gt;S469,"OVERDUE",""))</f>
        <v/>
      </c>
      <c r="V469" s="15" t="n"/>
      <c r="W469" s="15" t="n"/>
    </row>
    <row r="470">
      <c r="A470" s="14">
        <f>IF(D470="","",PROJ&amp;"-"&amp;B470&amp;"-"&amp;C470&amp;"-"&amp;TEXT(D470,"0000"))</f>
        <v/>
      </c>
      <c r="B470" s="15" t="n"/>
      <c r="C470" s="15" t="n"/>
      <c r="D470" s="15" t="n"/>
      <c r="E470" s="16" t="n"/>
      <c r="F470" s="15" t="n"/>
      <c r="G470" s="15" t="n"/>
      <c r="H470" s="16" t="n"/>
      <c r="I470" s="15" t="n"/>
      <c r="J470" s="15" t="n"/>
      <c r="K470" s="15" t="n"/>
      <c r="L470" s="15" t="n"/>
      <c r="M470" s="15" t="n"/>
      <c r="N470" s="16" t="n"/>
      <c r="O470" s="16" t="n"/>
      <c r="P470" s="15" t="n"/>
      <c r="Q470" s="14">
        <f>IF(A470="","",SUMIFS('Register'!$K$6:$K$505,'Register'!$P$6:$P$505,"Approved",'Register'!$E$6:$E$505,"&lt;="&amp;E470))</f>
        <v/>
      </c>
      <c r="R470" s="17">
        <f>IF(OR(A470="",CONTRACT_SUM=""),"",Q470/CONTRACT_SUM)</f>
        <v/>
      </c>
      <c r="S470" s="18">
        <f>IF(H470="","",H470+TA_VO)</f>
        <v/>
      </c>
      <c r="T470" s="14">
        <f>IF(H470="","",IF(N470="",DATADATE,N470)-H470)</f>
        <v/>
      </c>
      <c r="U470" s="14">
        <f>IF(OR(S470="",N470&lt;&gt;""),"",IF(DATADATE&gt;S470,"OVERDUE",""))</f>
        <v/>
      </c>
      <c r="V470" s="15" t="n"/>
      <c r="W470" s="15" t="n"/>
    </row>
    <row r="471">
      <c r="A471" s="14">
        <f>IF(D471="","",PROJ&amp;"-"&amp;B471&amp;"-"&amp;C471&amp;"-"&amp;TEXT(D471,"0000"))</f>
        <v/>
      </c>
      <c r="B471" s="15" t="n"/>
      <c r="C471" s="15" t="n"/>
      <c r="D471" s="15" t="n"/>
      <c r="E471" s="16" t="n"/>
      <c r="F471" s="15" t="n"/>
      <c r="G471" s="15" t="n"/>
      <c r="H471" s="16" t="n"/>
      <c r="I471" s="15" t="n"/>
      <c r="J471" s="15" t="n"/>
      <c r="K471" s="15" t="n"/>
      <c r="L471" s="15" t="n"/>
      <c r="M471" s="15" t="n"/>
      <c r="N471" s="16" t="n"/>
      <c r="O471" s="16" t="n"/>
      <c r="P471" s="15" t="n"/>
      <c r="Q471" s="14">
        <f>IF(A471="","",SUMIFS('Register'!$K$6:$K$505,'Register'!$P$6:$P$505,"Approved",'Register'!$E$6:$E$505,"&lt;="&amp;E471))</f>
        <v/>
      </c>
      <c r="R471" s="17">
        <f>IF(OR(A471="",CONTRACT_SUM=""),"",Q471/CONTRACT_SUM)</f>
        <v/>
      </c>
      <c r="S471" s="18">
        <f>IF(H471="","",H471+TA_VO)</f>
        <v/>
      </c>
      <c r="T471" s="14">
        <f>IF(H471="","",IF(N471="",DATADATE,N471)-H471)</f>
        <v/>
      </c>
      <c r="U471" s="14">
        <f>IF(OR(S471="",N471&lt;&gt;""),"",IF(DATADATE&gt;S471,"OVERDUE",""))</f>
        <v/>
      </c>
      <c r="V471" s="15" t="n"/>
      <c r="W471" s="15" t="n"/>
    </row>
    <row r="472">
      <c r="A472" s="14">
        <f>IF(D472="","",PROJ&amp;"-"&amp;B472&amp;"-"&amp;C472&amp;"-"&amp;TEXT(D472,"0000"))</f>
        <v/>
      </c>
      <c r="B472" s="15" t="n"/>
      <c r="C472" s="15" t="n"/>
      <c r="D472" s="15" t="n"/>
      <c r="E472" s="16" t="n"/>
      <c r="F472" s="15" t="n"/>
      <c r="G472" s="15" t="n"/>
      <c r="H472" s="16" t="n"/>
      <c r="I472" s="15" t="n"/>
      <c r="J472" s="15" t="n"/>
      <c r="K472" s="15" t="n"/>
      <c r="L472" s="15" t="n"/>
      <c r="M472" s="15" t="n"/>
      <c r="N472" s="16" t="n"/>
      <c r="O472" s="16" t="n"/>
      <c r="P472" s="15" t="n"/>
      <c r="Q472" s="14">
        <f>IF(A472="","",SUMIFS('Register'!$K$6:$K$505,'Register'!$P$6:$P$505,"Approved",'Register'!$E$6:$E$505,"&lt;="&amp;E472))</f>
        <v/>
      </c>
      <c r="R472" s="17">
        <f>IF(OR(A472="",CONTRACT_SUM=""),"",Q472/CONTRACT_SUM)</f>
        <v/>
      </c>
      <c r="S472" s="18">
        <f>IF(H472="","",H472+TA_VO)</f>
        <v/>
      </c>
      <c r="T472" s="14">
        <f>IF(H472="","",IF(N472="",DATADATE,N472)-H472)</f>
        <v/>
      </c>
      <c r="U472" s="14">
        <f>IF(OR(S472="",N472&lt;&gt;""),"",IF(DATADATE&gt;S472,"OVERDUE",""))</f>
        <v/>
      </c>
      <c r="V472" s="15" t="n"/>
      <c r="W472" s="15" t="n"/>
    </row>
    <row r="473">
      <c r="A473" s="14">
        <f>IF(D473="","",PROJ&amp;"-"&amp;B473&amp;"-"&amp;C473&amp;"-"&amp;TEXT(D473,"0000"))</f>
        <v/>
      </c>
      <c r="B473" s="15" t="n"/>
      <c r="C473" s="15" t="n"/>
      <c r="D473" s="15" t="n"/>
      <c r="E473" s="16" t="n"/>
      <c r="F473" s="15" t="n"/>
      <c r="G473" s="15" t="n"/>
      <c r="H473" s="16" t="n"/>
      <c r="I473" s="15" t="n"/>
      <c r="J473" s="15" t="n"/>
      <c r="K473" s="15" t="n"/>
      <c r="L473" s="15" t="n"/>
      <c r="M473" s="15" t="n"/>
      <c r="N473" s="16" t="n"/>
      <c r="O473" s="16" t="n"/>
      <c r="P473" s="15" t="n"/>
      <c r="Q473" s="14">
        <f>IF(A473="","",SUMIFS('Register'!$K$6:$K$505,'Register'!$P$6:$P$505,"Approved",'Register'!$E$6:$E$505,"&lt;="&amp;E473))</f>
        <v/>
      </c>
      <c r="R473" s="17">
        <f>IF(OR(A473="",CONTRACT_SUM=""),"",Q473/CONTRACT_SUM)</f>
        <v/>
      </c>
      <c r="S473" s="18">
        <f>IF(H473="","",H473+TA_VO)</f>
        <v/>
      </c>
      <c r="T473" s="14">
        <f>IF(H473="","",IF(N473="",DATADATE,N473)-H473)</f>
        <v/>
      </c>
      <c r="U473" s="14">
        <f>IF(OR(S473="",N473&lt;&gt;""),"",IF(DATADATE&gt;S473,"OVERDUE",""))</f>
        <v/>
      </c>
      <c r="V473" s="15" t="n"/>
      <c r="W473" s="15" t="n"/>
    </row>
    <row r="474">
      <c r="A474" s="14">
        <f>IF(D474="","",PROJ&amp;"-"&amp;B474&amp;"-"&amp;C474&amp;"-"&amp;TEXT(D474,"0000"))</f>
        <v/>
      </c>
      <c r="B474" s="15" t="n"/>
      <c r="C474" s="15" t="n"/>
      <c r="D474" s="15" t="n"/>
      <c r="E474" s="16" t="n"/>
      <c r="F474" s="15" t="n"/>
      <c r="G474" s="15" t="n"/>
      <c r="H474" s="16" t="n"/>
      <c r="I474" s="15" t="n"/>
      <c r="J474" s="15" t="n"/>
      <c r="K474" s="15" t="n"/>
      <c r="L474" s="15" t="n"/>
      <c r="M474" s="15" t="n"/>
      <c r="N474" s="16" t="n"/>
      <c r="O474" s="16" t="n"/>
      <c r="P474" s="15" t="n"/>
      <c r="Q474" s="14">
        <f>IF(A474="","",SUMIFS('Register'!$K$6:$K$505,'Register'!$P$6:$P$505,"Approved",'Register'!$E$6:$E$505,"&lt;="&amp;E474))</f>
        <v/>
      </c>
      <c r="R474" s="17">
        <f>IF(OR(A474="",CONTRACT_SUM=""),"",Q474/CONTRACT_SUM)</f>
        <v/>
      </c>
      <c r="S474" s="18">
        <f>IF(H474="","",H474+TA_VO)</f>
        <v/>
      </c>
      <c r="T474" s="14">
        <f>IF(H474="","",IF(N474="",DATADATE,N474)-H474)</f>
        <v/>
      </c>
      <c r="U474" s="14">
        <f>IF(OR(S474="",N474&lt;&gt;""),"",IF(DATADATE&gt;S474,"OVERDUE",""))</f>
        <v/>
      </c>
      <c r="V474" s="15" t="n"/>
      <c r="W474" s="15" t="n"/>
    </row>
    <row r="475">
      <c r="A475" s="14">
        <f>IF(D475="","",PROJ&amp;"-"&amp;B475&amp;"-"&amp;C475&amp;"-"&amp;TEXT(D475,"0000"))</f>
        <v/>
      </c>
      <c r="B475" s="15" t="n"/>
      <c r="C475" s="15" t="n"/>
      <c r="D475" s="15" t="n"/>
      <c r="E475" s="16" t="n"/>
      <c r="F475" s="15" t="n"/>
      <c r="G475" s="15" t="n"/>
      <c r="H475" s="16" t="n"/>
      <c r="I475" s="15" t="n"/>
      <c r="J475" s="15" t="n"/>
      <c r="K475" s="15" t="n"/>
      <c r="L475" s="15" t="n"/>
      <c r="M475" s="15" t="n"/>
      <c r="N475" s="16" t="n"/>
      <c r="O475" s="16" t="n"/>
      <c r="P475" s="15" t="n"/>
      <c r="Q475" s="14">
        <f>IF(A475="","",SUMIFS('Register'!$K$6:$K$505,'Register'!$P$6:$P$505,"Approved",'Register'!$E$6:$E$505,"&lt;="&amp;E475))</f>
        <v/>
      </c>
      <c r="R475" s="17">
        <f>IF(OR(A475="",CONTRACT_SUM=""),"",Q475/CONTRACT_SUM)</f>
        <v/>
      </c>
      <c r="S475" s="18">
        <f>IF(H475="","",H475+TA_VO)</f>
        <v/>
      </c>
      <c r="T475" s="14">
        <f>IF(H475="","",IF(N475="",DATADATE,N475)-H475)</f>
        <v/>
      </c>
      <c r="U475" s="14">
        <f>IF(OR(S475="",N475&lt;&gt;""),"",IF(DATADATE&gt;S475,"OVERDUE",""))</f>
        <v/>
      </c>
      <c r="V475" s="15" t="n"/>
      <c r="W475" s="15" t="n"/>
    </row>
    <row r="476">
      <c r="A476" s="14">
        <f>IF(D476="","",PROJ&amp;"-"&amp;B476&amp;"-"&amp;C476&amp;"-"&amp;TEXT(D476,"0000"))</f>
        <v/>
      </c>
      <c r="B476" s="15" t="n"/>
      <c r="C476" s="15" t="n"/>
      <c r="D476" s="15" t="n"/>
      <c r="E476" s="16" t="n"/>
      <c r="F476" s="15" t="n"/>
      <c r="G476" s="15" t="n"/>
      <c r="H476" s="16" t="n"/>
      <c r="I476" s="15" t="n"/>
      <c r="J476" s="15" t="n"/>
      <c r="K476" s="15" t="n"/>
      <c r="L476" s="15" t="n"/>
      <c r="M476" s="15" t="n"/>
      <c r="N476" s="16" t="n"/>
      <c r="O476" s="16" t="n"/>
      <c r="P476" s="15" t="n"/>
      <c r="Q476" s="14">
        <f>IF(A476="","",SUMIFS('Register'!$K$6:$K$505,'Register'!$P$6:$P$505,"Approved",'Register'!$E$6:$E$505,"&lt;="&amp;E476))</f>
        <v/>
      </c>
      <c r="R476" s="17">
        <f>IF(OR(A476="",CONTRACT_SUM=""),"",Q476/CONTRACT_SUM)</f>
        <v/>
      </c>
      <c r="S476" s="18">
        <f>IF(H476="","",H476+TA_VO)</f>
        <v/>
      </c>
      <c r="T476" s="14">
        <f>IF(H476="","",IF(N476="",DATADATE,N476)-H476)</f>
        <v/>
      </c>
      <c r="U476" s="14">
        <f>IF(OR(S476="",N476&lt;&gt;""),"",IF(DATADATE&gt;S476,"OVERDUE",""))</f>
        <v/>
      </c>
      <c r="V476" s="15" t="n"/>
      <c r="W476" s="15" t="n"/>
    </row>
    <row r="477">
      <c r="A477" s="14">
        <f>IF(D477="","",PROJ&amp;"-"&amp;B477&amp;"-"&amp;C477&amp;"-"&amp;TEXT(D477,"0000"))</f>
        <v/>
      </c>
      <c r="B477" s="15" t="n"/>
      <c r="C477" s="15" t="n"/>
      <c r="D477" s="15" t="n"/>
      <c r="E477" s="16" t="n"/>
      <c r="F477" s="15" t="n"/>
      <c r="G477" s="15" t="n"/>
      <c r="H477" s="16" t="n"/>
      <c r="I477" s="15" t="n"/>
      <c r="J477" s="15" t="n"/>
      <c r="K477" s="15" t="n"/>
      <c r="L477" s="15" t="n"/>
      <c r="M477" s="15" t="n"/>
      <c r="N477" s="16" t="n"/>
      <c r="O477" s="16" t="n"/>
      <c r="P477" s="15" t="n"/>
      <c r="Q477" s="14">
        <f>IF(A477="","",SUMIFS('Register'!$K$6:$K$505,'Register'!$P$6:$P$505,"Approved",'Register'!$E$6:$E$505,"&lt;="&amp;E477))</f>
        <v/>
      </c>
      <c r="R477" s="17">
        <f>IF(OR(A477="",CONTRACT_SUM=""),"",Q477/CONTRACT_SUM)</f>
        <v/>
      </c>
      <c r="S477" s="18">
        <f>IF(H477="","",H477+TA_VO)</f>
        <v/>
      </c>
      <c r="T477" s="14">
        <f>IF(H477="","",IF(N477="",DATADATE,N477)-H477)</f>
        <v/>
      </c>
      <c r="U477" s="14">
        <f>IF(OR(S477="",N477&lt;&gt;""),"",IF(DATADATE&gt;S477,"OVERDUE",""))</f>
        <v/>
      </c>
      <c r="V477" s="15" t="n"/>
      <c r="W477" s="15" t="n"/>
    </row>
    <row r="478">
      <c r="A478" s="14">
        <f>IF(D478="","",PROJ&amp;"-"&amp;B478&amp;"-"&amp;C478&amp;"-"&amp;TEXT(D478,"0000"))</f>
        <v/>
      </c>
      <c r="B478" s="15" t="n"/>
      <c r="C478" s="15" t="n"/>
      <c r="D478" s="15" t="n"/>
      <c r="E478" s="16" t="n"/>
      <c r="F478" s="15" t="n"/>
      <c r="G478" s="15" t="n"/>
      <c r="H478" s="16" t="n"/>
      <c r="I478" s="15" t="n"/>
      <c r="J478" s="15" t="n"/>
      <c r="K478" s="15" t="n"/>
      <c r="L478" s="15" t="n"/>
      <c r="M478" s="15" t="n"/>
      <c r="N478" s="16" t="n"/>
      <c r="O478" s="16" t="n"/>
      <c r="P478" s="15" t="n"/>
      <c r="Q478" s="14">
        <f>IF(A478="","",SUMIFS('Register'!$K$6:$K$505,'Register'!$P$6:$P$505,"Approved",'Register'!$E$6:$E$505,"&lt;="&amp;E478))</f>
        <v/>
      </c>
      <c r="R478" s="17">
        <f>IF(OR(A478="",CONTRACT_SUM=""),"",Q478/CONTRACT_SUM)</f>
        <v/>
      </c>
      <c r="S478" s="18">
        <f>IF(H478="","",H478+TA_VO)</f>
        <v/>
      </c>
      <c r="T478" s="14">
        <f>IF(H478="","",IF(N478="",DATADATE,N478)-H478)</f>
        <v/>
      </c>
      <c r="U478" s="14">
        <f>IF(OR(S478="",N478&lt;&gt;""),"",IF(DATADATE&gt;S478,"OVERDUE",""))</f>
        <v/>
      </c>
      <c r="V478" s="15" t="n"/>
      <c r="W478" s="15" t="n"/>
    </row>
    <row r="479">
      <c r="A479" s="14">
        <f>IF(D479="","",PROJ&amp;"-"&amp;B479&amp;"-"&amp;C479&amp;"-"&amp;TEXT(D479,"0000"))</f>
        <v/>
      </c>
      <c r="B479" s="15" t="n"/>
      <c r="C479" s="15" t="n"/>
      <c r="D479" s="15" t="n"/>
      <c r="E479" s="16" t="n"/>
      <c r="F479" s="15" t="n"/>
      <c r="G479" s="15" t="n"/>
      <c r="H479" s="16" t="n"/>
      <c r="I479" s="15" t="n"/>
      <c r="J479" s="15" t="n"/>
      <c r="K479" s="15" t="n"/>
      <c r="L479" s="15" t="n"/>
      <c r="M479" s="15" t="n"/>
      <c r="N479" s="16" t="n"/>
      <c r="O479" s="16" t="n"/>
      <c r="P479" s="15" t="n"/>
      <c r="Q479" s="14">
        <f>IF(A479="","",SUMIFS('Register'!$K$6:$K$505,'Register'!$P$6:$P$505,"Approved",'Register'!$E$6:$E$505,"&lt;="&amp;E479))</f>
        <v/>
      </c>
      <c r="R479" s="17">
        <f>IF(OR(A479="",CONTRACT_SUM=""),"",Q479/CONTRACT_SUM)</f>
        <v/>
      </c>
      <c r="S479" s="18">
        <f>IF(H479="","",H479+TA_VO)</f>
        <v/>
      </c>
      <c r="T479" s="14">
        <f>IF(H479="","",IF(N479="",DATADATE,N479)-H479)</f>
        <v/>
      </c>
      <c r="U479" s="14">
        <f>IF(OR(S479="",N479&lt;&gt;""),"",IF(DATADATE&gt;S479,"OVERDUE",""))</f>
        <v/>
      </c>
      <c r="V479" s="15" t="n"/>
      <c r="W479" s="15" t="n"/>
    </row>
    <row r="480">
      <c r="A480" s="14">
        <f>IF(D480="","",PROJ&amp;"-"&amp;B480&amp;"-"&amp;C480&amp;"-"&amp;TEXT(D480,"0000"))</f>
        <v/>
      </c>
      <c r="B480" s="15" t="n"/>
      <c r="C480" s="15" t="n"/>
      <c r="D480" s="15" t="n"/>
      <c r="E480" s="16" t="n"/>
      <c r="F480" s="15" t="n"/>
      <c r="G480" s="15" t="n"/>
      <c r="H480" s="16" t="n"/>
      <c r="I480" s="15" t="n"/>
      <c r="J480" s="15" t="n"/>
      <c r="K480" s="15" t="n"/>
      <c r="L480" s="15" t="n"/>
      <c r="M480" s="15" t="n"/>
      <c r="N480" s="16" t="n"/>
      <c r="O480" s="16" t="n"/>
      <c r="P480" s="15" t="n"/>
      <c r="Q480" s="14">
        <f>IF(A480="","",SUMIFS('Register'!$K$6:$K$505,'Register'!$P$6:$P$505,"Approved",'Register'!$E$6:$E$505,"&lt;="&amp;E480))</f>
        <v/>
      </c>
      <c r="R480" s="17">
        <f>IF(OR(A480="",CONTRACT_SUM=""),"",Q480/CONTRACT_SUM)</f>
        <v/>
      </c>
      <c r="S480" s="18">
        <f>IF(H480="","",H480+TA_VO)</f>
        <v/>
      </c>
      <c r="T480" s="14">
        <f>IF(H480="","",IF(N480="",DATADATE,N480)-H480)</f>
        <v/>
      </c>
      <c r="U480" s="14">
        <f>IF(OR(S480="",N480&lt;&gt;""),"",IF(DATADATE&gt;S480,"OVERDUE",""))</f>
        <v/>
      </c>
      <c r="V480" s="15" t="n"/>
      <c r="W480" s="15" t="n"/>
    </row>
    <row r="481">
      <c r="A481" s="14">
        <f>IF(D481="","",PROJ&amp;"-"&amp;B481&amp;"-"&amp;C481&amp;"-"&amp;TEXT(D481,"0000"))</f>
        <v/>
      </c>
      <c r="B481" s="15" t="n"/>
      <c r="C481" s="15" t="n"/>
      <c r="D481" s="15" t="n"/>
      <c r="E481" s="16" t="n"/>
      <c r="F481" s="15" t="n"/>
      <c r="G481" s="15" t="n"/>
      <c r="H481" s="16" t="n"/>
      <c r="I481" s="15" t="n"/>
      <c r="J481" s="15" t="n"/>
      <c r="K481" s="15" t="n"/>
      <c r="L481" s="15" t="n"/>
      <c r="M481" s="15" t="n"/>
      <c r="N481" s="16" t="n"/>
      <c r="O481" s="16" t="n"/>
      <c r="P481" s="15" t="n"/>
      <c r="Q481" s="14">
        <f>IF(A481="","",SUMIFS('Register'!$K$6:$K$505,'Register'!$P$6:$P$505,"Approved",'Register'!$E$6:$E$505,"&lt;="&amp;E481))</f>
        <v/>
      </c>
      <c r="R481" s="17">
        <f>IF(OR(A481="",CONTRACT_SUM=""),"",Q481/CONTRACT_SUM)</f>
        <v/>
      </c>
      <c r="S481" s="18">
        <f>IF(H481="","",H481+TA_VO)</f>
        <v/>
      </c>
      <c r="T481" s="14">
        <f>IF(H481="","",IF(N481="",DATADATE,N481)-H481)</f>
        <v/>
      </c>
      <c r="U481" s="14">
        <f>IF(OR(S481="",N481&lt;&gt;""),"",IF(DATADATE&gt;S481,"OVERDUE",""))</f>
        <v/>
      </c>
      <c r="V481" s="15" t="n"/>
      <c r="W481" s="15" t="n"/>
    </row>
    <row r="482">
      <c r="A482" s="14">
        <f>IF(D482="","",PROJ&amp;"-"&amp;B482&amp;"-"&amp;C482&amp;"-"&amp;TEXT(D482,"0000"))</f>
        <v/>
      </c>
      <c r="B482" s="15" t="n"/>
      <c r="C482" s="15" t="n"/>
      <c r="D482" s="15" t="n"/>
      <c r="E482" s="16" t="n"/>
      <c r="F482" s="15" t="n"/>
      <c r="G482" s="15" t="n"/>
      <c r="H482" s="16" t="n"/>
      <c r="I482" s="15" t="n"/>
      <c r="J482" s="15" t="n"/>
      <c r="K482" s="15" t="n"/>
      <c r="L482" s="15" t="n"/>
      <c r="M482" s="15" t="n"/>
      <c r="N482" s="16" t="n"/>
      <c r="O482" s="16" t="n"/>
      <c r="P482" s="15" t="n"/>
      <c r="Q482" s="14">
        <f>IF(A482="","",SUMIFS('Register'!$K$6:$K$505,'Register'!$P$6:$P$505,"Approved",'Register'!$E$6:$E$505,"&lt;="&amp;E482))</f>
        <v/>
      </c>
      <c r="R482" s="17">
        <f>IF(OR(A482="",CONTRACT_SUM=""),"",Q482/CONTRACT_SUM)</f>
        <v/>
      </c>
      <c r="S482" s="18">
        <f>IF(H482="","",H482+TA_VO)</f>
        <v/>
      </c>
      <c r="T482" s="14">
        <f>IF(H482="","",IF(N482="",DATADATE,N482)-H482)</f>
        <v/>
      </c>
      <c r="U482" s="14">
        <f>IF(OR(S482="",N482&lt;&gt;""),"",IF(DATADATE&gt;S482,"OVERDUE",""))</f>
        <v/>
      </c>
      <c r="V482" s="15" t="n"/>
      <c r="W482" s="15" t="n"/>
    </row>
    <row r="483">
      <c r="A483" s="14">
        <f>IF(D483="","",PROJ&amp;"-"&amp;B483&amp;"-"&amp;C483&amp;"-"&amp;TEXT(D483,"0000"))</f>
        <v/>
      </c>
      <c r="B483" s="15" t="n"/>
      <c r="C483" s="15" t="n"/>
      <c r="D483" s="15" t="n"/>
      <c r="E483" s="16" t="n"/>
      <c r="F483" s="15" t="n"/>
      <c r="G483" s="15" t="n"/>
      <c r="H483" s="16" t="n"/>
      <c r="I483" s="15" t="n"/>
      <c r="J483" s="15" t="n"/>
      <c r="K483" s="15" t="n"/>
      <c r="L483" s="15" t="n"/>
      <c r="M483" s="15" t="n"/>
      <c r="N483" s="16" t="n"/>
      <c r="O483" s="16" t="n"/>
      <c r="P483" s="15" t="n"/>
      <c r="Q483" s="14">
        <f>IF(A483="","",SUMIFS('Register'!$K$6:$K$505,'Register'!$P$6:$P$505,"Approved",'Register'!$E$6:$E$505,"&lt;="&amp;E483))</f>
        <v/>
      </c>
      <c r="R483" s="17">
        <f>IF(OR(A483="",CONTRACT_SUM=""),"",Q483/CONTRACT_SUM)</f>
        <v/>
      </c>
      <c r="S483" s="18">
        <f>IF(H483="","",H483+TA_VO)</f>
        <v/>
      </c>
      <c r="T483" s="14">
        <f>IF(H483="","",IF(N483="",DATADATE,N483)-H483)</f>
        <v/>
      </c>
      <c r="U483" s="14">
        <f>IF(OR(S483="",N483&lt;&gt;""),"",IF(DATADATE&gt;S483,"OVERDUE",""))</f>
        <v/>
      </c>
      <c r="V483" s="15" t="n"/>
      <c r="W483" s="15" t="n"/>
    </row>
    <row r="484">
      <c r="A484" s="14">
        <f>IF(D484="","",PROJ&amp;"-"&amp;B484&amp;"-"&amp;C484&amp;"-"&amp;TEXT(D484,"0000"))</f>
        <v/>
      </c>
      <c r="B484" s="15" t="n"/>
      <c r="C484" s="15" t="n"/>
      <c r="D484" s="15" t="n"/>
      <c r="E484" s="16" t="n"/>
      <c r="F484" s="15" t="n"/>
      <c r="G484" s="15" t="n"/>
      <c r="H484" s="16" t="n"/>
      <c r="I484" s="15" t="n"/>
      <c r="J484" s="15" t="n"/>
      <c r="K484" s="15" t="n"/>
      <c r="L484" s="15" t="n"/>
      <c r="M484" s="15" t="n"/>
      <c r="N484" s="16" t="n"/>
      <c r="O484" s="16" t="n"/>
      <c r="P484" s="15" t="n"/>
      <c r="Q484" s="14">
        <f>IF(A484="","",SUMIFS('Register'!$K$6:$K$505,'Register'!$P$6:$P$505,"Approved",'Register'!$E$6:$E$505,"&lt;="&amp;E484))</f>
        <v/>
      </c>
      <c r="R484" s="17">
        <f>IF(OR(A484="",CONTRACT_SUM=""),"",Q484/CONTRACT_SUM)</f>
        <v/>
      </c>
      <c r="S484" s="18">
        <f>IF(H484="","",H484+TA_VO)</f>
        <v/>
      </c>
      <c r="T484" s="14">
        <f>IF(H484="","",IF(N484="",DATADATE,N484)-H484)</f>
        <v/>
      </c>
      <c r="U484" s="14">
        <f>IF(OR(S484="",N484&lt;&gt;""),"",IF(DATADATE&gt;S484,"OVERDUE",""))</f>
        <v/>
      </c>
      <c r="V484" s="15" t="n"/>
      <c r="W484" s="15" t="n"/>
    </row>
    <row r="485">
      <c r="A485" s="14">
        <f>IF(D485="","",PROJ&amp;"-"&amp;B485&amp;"-"&amp;C485&amp;"-"&amp;TEXT(D485,"0000"))</f>
        <v/>
      </c>
      <c r="B485" s="15" t="n"/>
      <c r="C485" s="15" t="n"/>
      <c r="D485" s="15" t="n"/>
      <c r="E485" s="16" t="n"/>
      <c r="F485" s="15" t="n"/>
      <c r="G485" s="15" t="n"/>
      <c r="H485" s="16" t="n"/>
      <c r="I485" s="15" t="n"/>
      <c r="J485" s="15" t="n"/>
      <c r="K485" s="15" t="n"/>
      <c r="L485" s="15" t="n"/>
      <c r="M485" s="15" t="n"/>
      <c r="N485" s="16" t="n"/>
      <c r="O485" s="16" t="n"/>
      <c r="P485" s="15" t="n"/>
      <c r="Q485" s="14">
        <f>IF(A485="","",SUMIFS('Register'!$K$6:$K$505,'Register'!$P$6:$P$505,"Approved",'Register'!$E$6:$E$505,"&lt;="&amp;E485))</f>
        <v/>
      </c>
      <c r="R485" s="17">
        <f>IF(OR(A485="",CONTRACT_SUM=""),"",Q485/CONTRACT_SUM)</f>
        <v/>
      </c>
      <c r="S485" s="18">
        <f>IF(H485="","",H485+TA_VO)</f>
        <v/>
      </c>
      <c r="T485" s="14">
        <f>IF(H485="","",IF(N485="",DATADATE,N485)-H485)</f>
        <v/>
      </c>
      <c r="U485" s="14">
        <f>IF(OR(S485="",N485&lt;&gt;""),"",IF(DATADATE&gt;S485,"OVERDUE",""))</f>
        <v/>
      </c>
      <c r="V485" s="15" t="n"/>
      <c r="W485" s="15" t="n"/>
    </row>
    <row r="486">
      <c r="A486" s="14">
        <f>IF(D486="","",PROJ&amp;"-"&amp;B486&amp;"-"&amp;C486&amp;"-"&amp;TEXT(D486,"0000"))</f>
        <v/>
      </c>
      <c r="B486" s="15" t="n"/>
      <c r="C486" s="15" t="n"/>
      <c r="D486" s="15" t="n"/>
      <c r="E486" s="16" t="n"/>
      <c r="F486" s="15" t="n"/>
      <c r="G486" s="15" t="n"/>
      <c r="H486" s="16" t="n"/>
      <c r="I486" s="15" t="n"/>
      <c r="J486" s="15" t="n"/>
      <c r="K486" s="15" t="n"/>
      <c r="L486" s="15" t="n"/>
      <c r="M486" s="15" t="n"/>
      <c r="N486" s="16" t="n"/>
      <c r="O486" s="16" t="n"/>
      <c r="P486" s="15" t="n"/>
      <c r="Q486" s="14">
        <f>IF(A486="","",SUMIFS('Register'!$K$6:$K$505,'Register'!$P$6:$P$505,"Approved",'Register'!$E$6:$E$505,"&lt;="&amp;E486))</f>
        <v/>
      </c>
      <c r="R486" s="17">
        <f>IF(OR(A486="",CONTRACT_SUM=""),"",Q486/CONTRACT_SUM)</f>
        <v/>
      </c>
      <c r="S486" s="18">
        <f>IF(H486="","",H486+TA_VO)</f>
        <v/>
      </c>
      <c r="T486" s="14">
        <f>IF(H486="","",IF(N486="",DATADATE,N486)-H486)</f>
        <v/>
      </c>
      <c r="U486" s="14">
        <f>IF(OR(S486="",N486&lt;&gt;""),"",IF(DATADATE&gt;S486,"OVERDUE",""))</f>
        <v/>
      </c>
      <c r="V486" s="15" t="n"/>
      <c r="W486" s="15" t="n"/>
    </row>
    <row r="487">
      <c r="A487" s="14">
        <f>IF(D487="","",PROJ&amp;"-"&amp;B487&amp;"-"&amp;C487&amp;"-"&amp;TEXT(D487,"0000"))</f>
        <v/>
      </c>
      <c r="B487" s="15" t="n"/>
      <c r="C487" s="15" t="n"/>
      <c r="D487" s="15" t="n"/>
      <c r="E487" s="16" t="n"/>
      <c r="F487" s="15" t="n"/>
      <c r="G487" s="15" t="n"/>
      <c r="H487" s="16" t="n"/>
      <c r="I487" s="15" t="n"/>
      <c r="J487" s="15" t="n"/>
      <c r="K487" s="15" t="n"/>
      <c r="L487" s="15" t="n"/>
      <c r="M487" s="15" t="n"/>
      <c r="N487" s="16" t="n"/>
      <c r="O487" s="16" t="n"/>
      <c r="P487" s="15" t="n"/>
      <c r="Q487" s="14">
        <f>IF(A487="","",SUMIFS('Register'!$K$6:$K$505,'Register'!$P$6:$P$505,"Approved",'Register'!$E$6:$E$505,"&lt;="&amp;E487))</f>
        <v/>
      </c>
      <c r="R487" s="17">
        <f>IF(OR(A487="",CONTRACT_SUM=""),"",Q487/CONTRACT_SUM)</f>
        <v/>
      </c>
      <c r="S487" s="18">
        <f>IF(H487="","",H487+TA_VO)</f>
        <v/>
      </c>
      <c r="T487" s="14">
        <f>IF(H487="","",IF(N487="",DATADATE,N487)-H487)</f>
        <v/>
      </c>
      <c r="U487" s="14">
        <f>IF(OR(S487="",N487&lt;&gt;""),"",IF(DATADATE&gt;S487,"OVERDUE",""))</f>
        <v/>
      </c>
      <c r="V487" s="15" t="n"/>
      <c r="W487" s="15" t="n"/>
    </row>
    <row r="488">
      <c r="A488" s="14">
        <f>IF(D488="","",PROJ&amp;"-"&amp;B488&amp;"-"&amp;C488&amp;"-"&amp;TEXT(D488,"0000"))</f>
        <v/>
      </c>
      <c r="B488" s="15" t="n"/>
      <c r="C488" s="15" t="n"/>
      <c r="D488" s="15" t="n"/>
      <c r="E488" s="16" t="n"/>
      <c r="F488" s="15" t="n"/>
      <c r="G488" s="15" t="n"/>
      <c r="H488" s="16" t="n"/>
      <c r="I488" s="15" t="n"/>
      <c r="J488" s="15" t="n"/>
      <c r="K488" s="15" t="n"/>
      <c r="L488" s="15" t="n"/>
      <c r="M488" s="15" t="n"/>
      <c r="N488" s="16" t="n"/>
      <c r="O488" s="16" t="n"/>
      <c r="P488" s="15" t="n"/>
      <c r="Q488" s="14">
        <f>IF(A488="","",SUMIFS('Register'!$K$6:$K$505,'Register'!$P$6:$P$505,"Approved",'Register'!$E$6:$E$505,"&lt;="&amp;E488))</f>
        <v/>
      </c>
      <c r="R488" s="17">
        <f>IF(OR(A488="",CONTRACT_SUM=""),"",Q488/CONTRACT_SUM)</f>
        <v/>
      </c>
      <c r="S488" s="18">
        <f>IF(H488="","",H488+TA_VO)</f>
        <v/>
      </c>
      <c r="T488" s="14">
        <f>IF(H488="","",IF(N488="",DATADATE,N488)-H488)</f>
        <v/>
      </c>
      <c r="U488" s="14">
        <f>IF(OR(S488="",N488&lt;&gt;""),"",IF(DATADATE&gt;S488,"OVERDUE",""))</f>
        <v/>
      </c>
      <c r="V488" s="15" t="n"/>
      <c r="W488" s="15" t="n"/>
    </row>
    <row r="489">
      <c r="A489" s="14">
        <f>IF(D489="","",PROJ&amp;"-"&amp;B489&amp;"-"&amp;C489&amp;"-"&amp;TEXT(D489,"0000"))</f>
        <v/>
      </c>
      <c r="B489" s="15" t="n"/>
      <c r="C489" s="15" t="n"/>
      <c r="D489" s="15" t="n"/>
      <c r="E489" s="16" t="n"/>
      <c r="F489" s="15" t="n"/>
      <c r="G489" s="15" t="n"/>
      <c r="H489" s="16" t="n"/>
      <c r="I489" s="15" t="n"/>
      <c r="J489" s="15" t="n"/>
      <c r="K489" s="15" t="n"/>
      <c r="L489" s="15" t="n"/>
      <c r="M489" s="15" t="n"/>
      <c r="N489" s="16" t="n"/>
      <c r="O489" s="16" t="n"/>
      <c r="P489" s="15" t="n"/>
      <c r="Q489" s="14">
        <f>IF(A489="","",SUMIFS('Register'!$K$6:$K$505,'Register'!$P$6:$P$505,"Approved",'Register'!$E$6:$E$505,"&lt;="&amp;E489))</f>
        <v/>
      </c>
      <c r="R489" s="17">
        <f>IF(OR(A489="",CONTRACT_SUM=""),"",Q489/CONTRACT_SUM)</f>
        <v/>
      </c>
      <c r="S489" s="18">
        <f>IF(H489="","",H489+TA_VO)</f>
        <v/>
      </c>
      <c r="T489" s="14">
        <f>IF(H489="","",IF(N489="",DATADATE,N489)-H489)</f>
        <v/>
      </c>
      <c r="U489" s="14">
        <f>IF(OR(S489="",N489&lt;&gt;""),"",IF(DATADATE&gt;S489,"OVERDUE",""))</f>
        <v/>
      </c>
      <c r="V489" s="15" t="n"/>
      <c r="W489" s="15" t="n"/>
    </row>
    <row r="490">
      <c r="A490" s="14">
        <f>IF(D490="","",PROJ&amp;"-"&amp;B490&amp;"-"&amp;C490&amp;"-"&amp;TEXT(D490,"0000"))</f>
        <v/>
      </c>
      <c r="B490" s="15" t="n"/>
      <c r="C490" s="15" t="n"/>
      <c r="D490" s="15" t="n"/>
      <c r="E490" s="16" t="n"/>
      <c r="F490" s="15" t="n"/>
      <c r="G490" s="15" t="n"/>
      <c r="H490" s="16" t="n"/>
      <c r="I490" s="15" t="n"/>
      <c r="J490" s="15" t="n"/>
      <c r="K490" s="15" t="n"/>
      <c r="L490" s="15" t="n"/>
      <c r="M490" s="15" t="n"/>
      <c r="N490" s="16" t="n"/>
      <c r="O490" s="16" t="n"/>
      <c r="P490" s="15" t="n"/>
      <c r="Q490" s="14">
        <f>IF(A490="","",SUMIFS('Register'!$K$6:$K$505,'Register'!$P$6:$P$505,"Approved",'Register'!$E$6:$E$505,"&lt;="&amp;E490))</f>
        <v/>
      </c>
      <c r="R490" s="17">
        <f>IF(OR(A490="",CONTRACT_SUM=""),"",Q490/CONTRACT_SUM)</f>
        <v/>
      </c>
      <c r="S490" s="18">
        <f>IF(H490="","",H490+TA_VO)</f>
        <v/>
      </c>
      <c r="T490" s="14">
        <f>IF(H490="","",IF(N490="",DATADATE,N490)-H490)</f>
        <v/>
      </c>
      <c r="U490" s="14">
        <f>IF(OR(S490="",N490&lt;&gt;""),"",IF(DATADATE&gt;S490,"OVERDUE",""))</f>
        <v/>
      </c>
      <c r="V490" s="15" t="n"/>
      <c r="W490" s="15" t="n"/>
    </row>
    <row r="491">
      <c r="A491" s="14">
        <f>IF(D491="","",PROJ&amp;"-"&amp;B491&amp;"-"&amp;C491&amp;"-"&amp;TEXT(D491,"0000"))</f>
        <v/>
      </c>
      <c r="B491" s="15" t="n"/>
      <c r="C491" s="15" t="n"/>
      <c r="D491" s="15" t="n"/>
      <c r="E491" s="16" t="n"/>
      <c r="F491" s="15" t="n"/>
      <c r="G491" s="15" t="n"/>
      <c r="H491" s="16" t="n"/>
      <c r="I491" s="15" t="n"/>
      <c r="J491" s="15" t="n"/>
      <c r="K491" s="15" t="n"/>
      <c r="L491" s="15" t="n"/>
      <c r="M491" s="15" t="n"/>
      <c r="N491" s="16" t="n"/>
      <c r="O491" s="16" t="n"/>
      <c r="P491" s="15" t="n"/>
      <c r="Q491" s="14">
        <f>IF(A491="","",SUMIFS('Register'!$K$6:$K$505,'Register'!$P$6:$P$505,"Approved",'Register'!$E$6:$E$505,"&lt;="&amp;E491))</f>
        <v/>
      </c>
      <c r="R491" s="17">
        <f>IF(OR(A491="",CONTRACT_SUM=""),"",Q491/CONTRACT_SUM)</f>
        <v/>
      </c>
      <c r="S491" s="18">
        <f>IF(H491="","",H491+TA_VO)</f>
        <v/>
      </c>
      <c r="T491" s="14">
        <f>IF(H491="","",IF(N491="",DATADATE,N491)-H491)</f>
        <v/>
      </c>
      <c r="U491" s="14">
        <f>IF(OR(S491="",N491&lt;&gt;""),"",IF(DATADATE&gt;S491,"OVERDUE",""))</f>
        <v/>
      </c>
      <c r="V491" s="15" t="n"/>
      <c r="W491" s="15" t="n"/>
    </row>
    <row r="492">
      <c r="A492" s="14">
        <f>IF(D492="","",PROJ&amp;"-"&amp;B492&amp;"-"&amp;C492&amp;"-"&amp;TEXT(D492,"0000"))</f>
        <v/>
      </c>
      <c r="B492" s="15" t="n"/>
      <c r="C492" s="15" t="n"/>
      <c r="D492" s="15" t="n"/>
      <c r="E492" s="16" t="n"/>
      <c r="F492" s="15" t="n"/>
      <c r="G492" s="15" t="n"/>
      <c r="H492" s="16" t="n"/>
      <c r="I492" s="15" t="n"/>
      <c r="J492" s="15" t="n"/>
      <c r="K492" s="15" t="n"/>
      <c r="L492" s="15" t="n"/>
      <c r="M492" s="15" t="n"/>
      <c r="N492" s="16" t="n"/>
      <c r="O492" s="16" t="n"/>
      <c r="P492" s="15" t="n"/>
      <c r="Q492" s="14">
        <f>IF(A492="","",SUMIFS('Register'!$K$6:$K$505,'Register'!$P$6:$P$505,"Approved",'Register'!$E$6:$E$505,"&lt;="&amp;E492))</f>
        <v/>
      </c>
      <c r="R492" s="17">
        <f>IF(OR(A492="",CONTRACT_SUM=""),"",Q492/CONTRACT_SUM)</f>
        <v/>
      </c>
      <c r="S492" s="18">
        <f>IF(H492="","",H492+TA_VO)</f>
        <v/>
      </c>
      <c r="T492" s="14">
        <f>IF(H492="","",IF(N492="",DATADATE,N492)-H492)</f>
        <v/>
      </c>
      <c r="U492" s="14">
        <f>IF(OR(S492="",N492&lt;&gt;""),"",IF(DATADATE&gt;S492,"OVERDUE",""))</f>
        <v/>
      </c>
      <c r="V492" s="15" t="n"/>
      <c r="W492" s="15" t="n"/>
    </row>
    <row r="493">
      <c r="A493" s="14">
        <f>IF(D493="","",PROJ&amp;"-"&amp;B493&amp;"-"&amp;C493&amp;"-"&amp;TEXT(D493,"0000"))</f>
        <v/>
      </c>
      <c r="B493" s="15" t="n"/>
      <c r="C493" s="15" t="n"/>
      <c r="D493" s="15" t="n"/>
      <c r="E493" s="16" t="n"/>
      <c r="F493" s="15" t="n"/>
      <c r="G493" s="15" t="n"/>
      <c r="H493" s="16" t="n"/>
      <c r="I493" s="15" t="n"/>
      <c r="J493" s="15" t="n"/>
      <c r="K493" s="15" t="n"/>
      <c r="L493" s="15" t="n"/>
      <c r="M493" s="15" t="n"/>
      <c r="N493" s="16" t="n"/>
      <c r="O493" s="16" t="n"/>
      <c r="P493" s="15" t="n"/>
      <c r="Q493" s="14">
        <f>IF(A493="","",SUMIFS('Register'!$K$6:$K$505,'Register'!$P$6:$P$505,"Approved",'Register'!$E$6:$E$505,"&lt;="&amp;E493))</f>
        <v/>
      </c>
      <c r="R493" s="17">
        <f>IF(OR(A493="",CONTRACT_SUM=""),"",Q493/CONTRACT_SUM)</f>
        <v/>
      </c>
      <c r="S493" s="18">
        <f>IF(H493="","",H493+TA_VO)</f>
        <v/>
      </c>
      <c r="T493" s="14">
        <f>IF(H493="","",IF(N493="",DATADATE,N493)-H493)</f>
        <v/>
      </c>
      <c r="U493" s="14">
        <f>IF(OR(S493="",N493&lt;&gt;""),"",IF(DATADATE&gt;S493,"OVERDUE",""))</f>
        <v/>
      </c>
      <c r="V493" s="15" t="n"/>
      <c r="W493" s="15" t="n"/>
    </row>
    <row r="494">
      <c r="A494" s="14">
        <f>IF(D494="","",PROJ&amp;"-"&amp;B494&amp;"-"&amp;C494&amp;"-"&amp;TEXT(D494,"0000"))</f>
        <v/>
      </c>
      <c r="B494" s="15" t="n"/>
      <c r="C494" s="15" t="n"/>
      <c r="D494" s="15" t="n"/>
      <c r="E494" s="16" t="n"/>
      <c r="F494" s="15" t="n"/>
      <c r="G494" s="15" t="n"/>
      <c r="H494" s="16" t="n"/>
      <c r="I494" s="15" t="n"/>
      <c r="J494" s="15" t="n"/>
      <c r="K494" s="15" t="n"/>
      <c r="L494" s="15" t="n"/>
      <c r="M494" s="15" t="n"/>
      <c r="N494" s="16" t="n"/>
      <c r="O494" s="16" t="n"/>
      <c r="P494" s="15" t="n"/>
      <c r="Q494" s="14">
        <f>IF(A494="","",SUMIFS('Register'!$K$6:$K$505,'Register'!$P$6:$P$505,"Approved",'Register'!$E$6:$E$505,"&lt;="&amp;E494))</f>
        <v/>
      </c>
      <c r="R494" s="17">
        <f>IF(OR(A494="",CONTRACT_SUM=""),"",Q494/CONTRACT_SUM)</f>
        <v/>
      </c>
      <c r="S494" s="18">
        <f>IF(H494="","",H494+TA_VO)</f>
        <v/>
      </c>
      <c r="T494" s="14">
        <f>IF(H494="","",IF(N494="",DATADATE,N494)-H494)</f>
        <v/>
      </c>
      <c r="U494" s="14">
        <f>IF(OR(S494="",N494&lt;&gt;""),"",IF(DATADATE&gt;S494,"OVERDUE",""))</f>
        <v/>
      </c>
      <c r="V494" s="15" t="n"/>
      <c r="W494" s="15" t="n"/>
    </row>
    <row r="495">
      <c r="A495" s="14">
        <f>IF(D495="","",PROJ&amp;"-"&amp;B495&amp;"-"&amp;C495&amp;"-"&amp;TEXT(D495,"0000"))</f>
        <v/>
      </c>
      <c r="B495" s="15" t="n"/>
      <c r="C495" s="15" t="n"/>
      <c r="D495" s="15" t="n"/>
      <c r="E495" s="16" t="n"/>
      <c r="F495" s="15" t="n"/>
      <c r="G495" s="15" t="n"/>
      <c r="H495" s="16" t="n"/>
      <c r="I495" s="15" t="n"/>
      <c r="J495" s="15" t="n"/>
      <c r="K495" s="15" t="n"/>
      <c r="L495" s="15" t="n"/>
      <c r="M495" s="15" t="n"/>
      <c r="N495" s="16" t="n"/>
      <c r="O495" s="16" t="n"/>
      <c r="P495" s="15" t="n"/>
      <c r="Q495" s="14">
        <f>IF(A495="","",SUMIFS('Register'!$K$6:$K$505,'Register'!$P$6:$P$505,"Approved",'Register'!$E$6:$E$505,"&lt;="&amp;E495))</f>
        <v/>
      </c>
      <c r="R495" s="17">
        <f>IF(OR(A495="",CONTRACT_SUM=""),"",Q495/CONTRACT_SUM)</f>
        <v/>
      </c>
      <c r="S495" s="18">
        <f>IF(H495="","",H495+TA_VO)</f>
        <v/>
      </c>
      <c r="T495" s="14">
        <f>IF(H495="","",IF(N495="",DATADATE,N495)-H495)</f>
        <v/>
      </c>
      <c r="U495" s="14">
        <f>IF(OR(S495="",N495&lt;&gt;""),"",IF(DATADATE&gt;S495,"OVERDUE",""))</f>
        <v/>
      </c>
      <c r="V495" s="15" t="n"/>
      <c r="W495" s="15" t="n"/>
    </row>
    <row r="496">
      <c r="A496" s="14">
        <f>IF(D496="","",PROJ&amp;"-"&amp;B496&amp;"-"&amp;C496&amp;"-"&amp;TEXT(D496,"0000"))</f>
        <v/>
      </c>
      <c r="B496" s="15" t="n"/>
      <c r="C496" s="15" t="n"/>
      <c r="D496" s="15" t="n"/>
      <c r="E496" s="16" t="n"/>
      <c r="F496" s="15" t="n"/>
      <c r="G496" s="15" t="n"/>
      <c r="H496" s="16" t="n"/>
      <c r="I496" s="15" t="n"/>
      <c r="J496" s="15" t="n"/>
      <c r="K496" s="15" t="n"/>
      <c r="L496" s="15" t="n"/>
      <c r="M496" s="15" t="n"/>
      <c r="N496" s="16" t="n"/>
      <c r="O496" s="16" t="n"/>
      <c r="P496" s="15" t="n"/>
      <c r="Q496" s="14">
        <f>IF(A496="","",SUMIFS('Register'!$K$6:$K$505,'Register'!$P$6:$P$505,"Approved",'Register'!$E$6:$E$505,"&lt;="&amp;E496))</f>
        <v/>
      </c>
      <c r="R496" s="17">
        <f>IF(OR(A496="",CONTRACT_SUM=""),"",Q496/CONTRACT_SUM)</f>
        <v/>
      </c>
      <c r="S496" s="18">
        <f>IF(H496="","",H496+TA_VO)</f>
        <v/>
      </c>
      <c r="T496" s="14">
        <f>IF(H496="","",IF(N496="",DATADATE,N496)-H496)</f>
        <v/>
      </c>
      <c r="U496" s="14">
        <f>IF(OR(S496="",N496&lt;&gt;""),"",IF(DATADATE&gt;S496,"OVERDUE",""))</f>
        <v/>
      </c>
      <c r="V496" s="15" t="n"/>
      <c r="W496" s="15" t="n"/>
    </row>
    <row r="497">
      <c r="A497" s="14">
        <f>IF(D497="","",PROJ&amp;"-"&amp;B497&amp;"-"&amp;C497&amp;"-"&amp;TEXT(D497,"0000"))</f>
        <v/>
      </c>
      <c r="B497" s="15" t="n"/>
      <c r="C497" s="15" t="n"/>
      <c r="D497" s="15" t="n"/>
      <c r="E497" s="16" t="n"/>
      <c r="F497" s="15" t="n"/>
      <c r="G497" s="15" t="n"/>
      <c r="H497" s="16" t="n"/>
      <c r="I497" s="15" t="n"/>
      <c r="J497" s="15" t="n"/>
      <c r="K497" s="15" t="n"/>
      <c r="L497" s="15" t="n"/>
      <c r="M497" s="15" t="n"/>
      <c r="N497" s="16" t="n"/>
      <c r="O497" s="16" t="n"/>
      <c r="P497" s="15" t="n"/>
      <c r="Q497" s="14">
        <f>IF(A497="","",SUMIFS('Register'!$K$6:$K$505,'Register'!$P$6:$P$505,"Approved",'Register'!$E$6:$E$505,"&lt;="&amp;E497))</f>
        <v/>
      </c>
      <c r="R497" s="17">
        <f>IF(OR(A497="",CONTRACT_SUM=""),"",Q497/CONTRACT_SUM)</f>
        <v/>
      </c>
      <c r="S497" s="18">
        <f>IF(H497="","",H497+TA_VO)</f>
        <v/>
      </c>
      <c r="T497" s="14">
        <f>IF(H497="","",IF(N497="",DATADATE,N497)-H497)</f>
        <v/>
      </c>
      <c r="U497" s="14">
        <f>IF(OR(S497="",N497&lt;&gt;""),"",IF(DATADATE&gt;S497,"OVERDUE",""))</f>
        <v/>
      </c>
      <c r="V497" s="15" t="n"/>
      <c r="W497" s="15" t="n"/>
    </row>
    <row r="498">
      <c r="A498" s="14">
        <f>IF(D498="","",PROJ&amp;"-"&amp;B498&amp;"-"&amp;C498&amp;"-"&amp;TEXT(D498,"0000"))</f>
        <v/>
      </c>
      <c r="B498" s="15" t="n"/>
      <c r="C498" s="15" t="n"/>
      <c r="D498" s="15" t="n"/>
      <c r="E498" s="16" t="n"/>
      <c r="F498" s="15" t="n"/>
      <c r="G498" s="15" t="n"/>
      <c r="H498" s="16" t="n"/>
      <c r="I498" s="15" t="n"/>
      <c r="J498" s="15" t="n"/>
      <c r="K498" s="15" t="n"/>
      <c r="L498" s="15" t="n"/>
      <c r="M498" s="15" t="n"/>
      <c r="N498" s="16" t="n"/>
      <c r="O498" s="16" t="n"/>
      <c r="P498" s="15" t="n"/>
      <c r="Q498" s="14">
        <f>IF(A498="","",SUMIFS('Register'!$K$6:$K$505,'Register'!$P$6:$P$505,"Approved",'Register'!$E$6:$E$505,"&lt;="&amp;E498))</f>
        <v/>
      </c>
      <c r="R498" s="17">
        <f>IF(OR(A498="",CONTRACT_SUM=""),"",Q498/CONTRACT_SUM)</f>
        <v/>
      </c>
      <c r="S498" s="18">
        <f>IF(H498="","",H498+TA_VO)</f>
        <v/>
      </c>
      <c r="T498" s="14">
        <f>IF(H498="","",IF(N498="",DATADATE,N498)-H498)</f>
        <v/>
      </c>
      <c r="U498" s="14">
        <f>IF(OR(S498="",N498&lt;&gt;""),"",IF(DATADATE&gt;S498,"OVERDUE",""))</f>
        <v/>
      </c>
      <c r="V498" s="15" t="n"/>
      <c r="W498" s="15" t="n"/>
    </row>
    <row r="499">
      <c r="A499" s="14">
        <f>IF(D499="","",PROJ&amp;"-"&amp;B499&amp;"-"&amp;C499&amp;"-"&amp;TEXT(D499,"0000"))</f>
        <v/>
      </c>
      <c r="B499" s="15" t="n"/>
      <c r="C499" s="15" t="n"/>
      <c r="D499" s="15" t="n"/>
      <c r="E499" s="16" t="n"/>
      <c r="F499" s="15" t="n"/>
      <c r="G499" s="15" t="n"/>
      <c r="H499" s="16" t="n"/>
      <c r="I499" s="15" t="n"/>
      <c r="J499" s="15" t="n"/>
      <c r="K499" s="15" t="n"/>
      <c r="L499" s="15" t="n"/>
      <c r="M499" s="15" t="n"/>
      <c r="N499" s="16" t="n"/>
      <c r="O499" s="16" t="n"/>
      <c r="P499" s="15" t="n"/>
      <c r="Q499" s="14">
        <f>IF(A499="","",SUMIFS('Register'!$K$6:$K$505,'Register'!$P$6:$P$505,"Approved",'Register'!$E$6:$E$505,"&lt;="&amp;E499))</f>
        <v/>
      </c>
      <c r="R499" s="17">
        <f>IF(OR(A499="",CONTRACT_SUM=""),"",Q499/CONTRACT_SUM)</f>
        <v/>
      </c>
      <c r="S499" s="18">
        <f>IF(H499="","",H499+TA_VO)</f>
        <v/>
      </c>
      <c r="T499" s="14">
        <f>IF(H499="","",IF(N499="",DATADATE,N499)-H499)</f>
        <v/>
      </c>
      <c r="U499" s="14">
        <f>IF(OR(S499="",N499&lt;&gt;""),"",IF(DATADATE&gt;S499,"OVERDUE",""))</f>
        <v/>
      </c>
      <c r="V499" s="15" t="n"/>
      <c r="W499" s="15" t="n"/>
    </row>
    <row r="500">
      <c r="A500" s="14">
        <f>IF(D500="","",PROJ&amp;"-"&amp;B500&amp;"-"&amp;C500&amp;"-"&amp;TEXT(D500,"0000"))</f>
        <v/>
      </c>
      <c r="B500" s="15" t="n"/>
      <c r="C500" s="15" t="n"/>
      <c r="D500" s="15" t="n"/>
      <c r="E500" s="16" t="n"/>
      <c r="F500" s="15" t="n"/>
      <c r="G500" s="15" t="n"/>
      <c r="H500" s="16" t="n"/>
      <c r="I500" s="15" t="n"/>
      <c r="J500" s="15" t="n"/>
      <c r="K500" s="15" t="n"/>
      <c r="L500" s="15" t="n"/>
      <c r="M500" s="15" t="n"/>
      <c r="N500" s="16" t="n"/>
      <c r="O500" s="16" t="n"/>
      <c r="P500" s="15" t="n"/>
      <c r="Q500" s="14">
        <f>IF(A500="","",SUMIFS('Register'!$K$6:$K$505,'Register'!$P$6:$P$505,"Approved",'Register'!$E$6:$E$505,"&lt;="&amp;E500))</f>
        <v/>
      </c>
      <c r="R500" s="17">
        <f>IF(OR(A500="",CONTRACT_SUM=""),"",Q500/CONTRACT_SUM)</f>
        <v/>
      </c>
      <c r="S500" s="18">
        <f>IF(H500="","",H500+TA_VO)</f>
        <v/>
      </c>
      <c r="T500" s="14">
        <f>IF(H500="","",IF(N500="",DATADATE,N500)-H500)</f>
        <v/>
      </c>
      <c r="U500" s="14">
        <f>IF(OR(S500="",N500&lt;&gt;""),"",IF(DATADATE&gt;S500,"OVERDUE",""))</f>
        <v/>
      </c>
      <c r="V500" s="15" t="n"/>
      <c r="W500" s="15" t="n"/>
    </row>
    <row r="501">
      <c r="A501" s="14">
        <f>IF(D501="","",PROJ&amp;"-"&amp;B501&amp;"-"&amp;C501&amp;"-"&amp;TEXT(D501,"0000"))</f>
        <v/>
      </c>
      <c r="B501" s="15" t="n"/>
      <c r="C501" s="15" t="n"/>
      <c r="D501" s="15" t="n"/>
      <c r="E501" s="16" t="n"/>
      <c r="F501" s="15" t="n"/>
      <c r="G501" s="15" t="n"/>
      <c r="H501" s="16" t="n"/>
      <c r="I501" s="15" t="n"/>
      <c r="J501" s="15" t="n"/>
      <c r="K501" s="15" t="n"/>
      <c r="L501" s="15" t="n"/>
      <c r="M501" s="15" t="n"/>
      <c r="N501" s="16" t="n"/>
      <c r="O501" s="16" t="n"/>
      <c r="P501" s="15" t="n"/>
      <c r="Q501" s="14">
        <f>IF(A501="","",SUMIFS('Register'!$K$6:$K$505,'Register'!$P$6:$P$505,"Approved",'Register'!$E$6:$E$505,"&lt;="&amp;E501))</f>
        <v/>
      </c>
      <c r="R501" s="17">
        <f>IF(OR(A501="",CONTRACT_SUM=""),"",Q501/CONTRACT_SUM)</f>
        <v/>
      </c>
      <c r="S501" s="18">
        <f>IF(H501="","",H501+TA_VO)</f>
        <v/>
      </c>
      <c r="T501" s="14">
        <f>IF(H501="","",IF(N501="",DATADATE,N501)-H501)</f>
        <v/>
      </c>
      <c r="U501" s="14">
        <f>IF(OR(S501="",N501&lt;&gt;""),"",IF(DATADATE&gt;S501,"OVERDUE",""))</f>
        <v/>
      </c>
      <c r="V501" s="15" t="n"/>
      <c r="W501" s="15" t="n"/>
    </row>
    <row r="502">
      <c r="A502" s="14">
        <f>IF(D502="","",PROJ&amp;"-"&amp;B502&amp;"-"&amp;C502&amp;"-"&amp;TEXT(D502,"0000"))</f>
        <v/>
      </c>
      <c r="B502" s="15" t="n"/>
      <c r="C502" s="15" t="n"/>
      <c r="D502" s="15" t="n"/>
      <c r="E502" s="16" t="n"/>
      <c r="F502" s="15" t="n"/>
      <c r="G502" s="15" t="n"/>
      <c r="H502" s="16" t="n"/>
      <c r="I502" s="15" t="n"/>
      <c r="J502" s="15" t="n"/>
      <c r="K502" s="15" t="n"/>
      <c r="L502" s="15" t="n"/>
      <c r="M502" s="15" t="n"/>
      <c r="N502" s="16" t="n"/>
      <c r="O502" s="16" t="n"/>
      <c r="P502" s="15" t="n"/>
      <c r="Q502" s="14">
        <f>IF(A502="","",SUMIFS('Register'!$K$6:$K$505,'Register'!$P$6:$P$505,"Approved",'Register'!$E$6:$E$505,"&lt;="&amp;E502))</f>
        <v/>
      </c>
      <c r="R502" s="17">
        <f>IF(OR(A502="",CONTRACT_SUM=""),"",Q502/CONTRACT_SUM)</f>
        <v/>
      </c>
      <c r="S502" s="18">
        <f>IF(H502="","",H502+TA_VO)</f>
        <v/>
      </c>
      <c r="T502" s="14">
        <f>IF(H502="","",IF(N502="",DATADATE,N502)-H502)</f>
        <v/>
      </c>
      <c r="U502" s="14">
        <f>IF(OR(S502="",N502&lt;&gt;""),"",IF(DATADATE&gt;S502,"OVERDUE",""))</f>
        <v/>
      </c>
      <c r="V502" s="15" t="n"/>
      <c r="W502" s="15" t="n"/>
    </row>
    <row r="503">
      <c r="A503" s="14">
        <f>IF(D503="","",PROJ&amp;"-"&amp;B503&amp;"-"&amp;C503&amp;"-"&amp;TEXT(D503,"0000"))</f>
        <v/>
      </c>
      <c r="B503" s="15" t="n"/>
      <c r="C503" s="15" t="n"/>
      <c r="D503" s="15" t="n"/>
      <c r="E503" s="16" t="n"/>
      <c r="F503" s="15" t="n"/>
      <c r="G503" s="15" t="n"/>
      <c r="H503" s="16" t="n"/>
      <c r="I503" s="15" t="n"/>
      <c r="J503" s="15" t="n"/>
      <c r="K503" s="15" t="n"/>
      <c r="L503" s="15" t="n"/>
      <c r="M503" s="15" t="n"/>
      <c r="N503" s="16" t="n"/>
      <c r="O503" s="16" t="n"/>
      <c r="P503" s="15" t="n"/>
      <c r="Q503" s="14">
        <f>IF(A503="","",SUMIFS('Register'!$K$6:$K$505,'Register'!$P$6:$P$505,"Approved",'Register'!$E$6:$E$505,"&lt;="&amp;E503))</f>
        <v/>
      </c>
      <c r="R503" s="17">
        <f>IF(OR(A503="",CONTRACT_SUM=""),"",Q503/CONTRACT_SUM)</f>
        <v/>
      </c>
      <c r="S503" s="18">
        <f>IF(H503="","",H503+TA_VO)</f>
        <v/>
      </c>
      <c r="T503" s="14">
        <f>IF(H503="","",IF(N503="",DATADATE,N503)-H503)</f>
        <v/>
      </c>
      <c r="U503" s="14">
        <f>IF(OR(S503="",N503&lt;&gt;""),"",IF(DATADATE&gt;S503,"OVERDUE",""))</f>
        <v/>
      </c>
      <c r="V503" s="15" t="n"/>
      <c r="W503" s="15" t="n"/>
    </row>
    <row r="504">
      <c r="A504" s="14">
        <f>IF(D504="","",PROJ&amp;"-"&amp;B504&amp;"-"&amp;C504&amp;"-"&amp;TEXT(D504,"0000"))</f>
        <v/>
      </c>
      <c r="B504" s="15" t="n"/>
      <c r="C504" s="15" t="n"/>
      <c r="D504" s="15" t="n"/>
      <c r="E504" s="16" t="n"/>
      <c r="F504" s="15" t="n"/>
      <c r="G504" s="15" t="n"/>
      <c r="H504" s="16" t="n"/>
      <c r="I504" s="15" t="n"/>
      <c r="J504" s="15" t="n"/>
      <c r="K504" s="15" t="n"/>
      <c r="L504" s="15" t="n"/>
      <c r="M504" s="15" t="n"/>
      <c r="N504" s="16" t="n"/>
      <c r="O504" s="16" t="n"/>
      <c r="P504" s="15" t="n"/>
      <c r="Q504" s="14">
        <f>IF(A504="","",SUMIFS('Register'!$K$6:$K$505,'Register'!$P$6:$P$505,"Approved",'Register'!$E$6:$E$505,"&lt;="&amp;E504))</f>
        <v/>
      </c>
      <c r="R504" s="17">
        <f>IF(OR(A504="",CONTRACT_SUM=""),"",Q504/CONTRACT_SUM)</f>
        <v/>
      </c>
      <c r="S504" s="18">
        <f>IF(H504="","",H504+TA_VO)</f>
        <v/>
      </c>
      <c r="T504" s="14">
        <f>IF(H504="","",IF(N504="",DATADATE,N504)-H504)</f>
        <v/>
      </c>
      <c r="U504" s="14">
        <f>IF(OR(S504="",N504&lt;&gt;""),"",IF(DATADATE&gt;S504,"OVERDUE",""))</f>
        <v/>
      </c>
      <c r="V504" s="15" t="n"/>
      <c r="W504" s="15" t="n"/>
    </row>
    <row r="505">
      <c r="A505" s="14">
        <f>IF(D505="","",PROJ&amp;"-"&amp;B505&amp;"-"&amp;C505&amp;"-"&amp;TEXT(D505,"0000"))</f>
        <v/>
      </c>
      <c r="B505" s="15" t="n"/>
      <c r="C505" s="15" t="n"/>
      <c r="D505" s="15" t="n"/>
      <c r="E505" s="16" t="n"/>
      <c r="F505" s="15" t="n"/>
      <c r="G505" s="15" t="n"/>
      <c r="H505" s="16" t="n"/>
      <c r="I505" s="15" t="n"/>
      <c r="J505" s="15" t="n"/>
      <c r="K505" s="15" t="n"/>
      <c r="L505" s="15" t="n"/>
      <c r="M505" s="15" t="n"/>
      <c r="N505" s="16" t="n"/>
      <c r="O505" s="16" t="n"/>
      <c r="P505" s="15" t="n"/>
      <c r="Q505" s="14">
        <f>IF(A505="","",SUMIFS('Register'!$K$6:$K$505,'Register'!$P$6:$P$505,"Approved",'Register'!$E$6:$E$505,"&lt;="&amp;E505))</f>
        <v/>
      </c>
      <c r="R505" s="17">
        <f>IF(OR(A505="",CONTRACT_SUM=""),"",Q505/CONTRACT_SUM)</f>
        <v/>
      </c>
      <c r="S505" s="18">
        <f>IF(H505="","",H505+TA_VO)</f>
        <v/>
      </c>
      <c r="T505" s="14">
        <f>IF(H505="","",IF(N505="",DATADATE,N505)-H505)</f>
        <v/>
      </c>
      <c r="U505" s="14">
        <f>IF(OR(S505="",N505&lt;&gt;""),"",IF(DATADATE&gt;S505,"OVERDUE",""))</f>
        <v/>
      </c>
      <c r="V505" s="15" t="n"/>
      <c r="W505" s="15" t="n"/>
    </row>
  </sheetData>
  <autoFilter ref="A5:W505"/>
  <conditionalFormatting sqref="A6:W505">
    <cfRule type="expression" priority="1" dxfId="0">
      <formula>LEN($U6)&gt;0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13">
    <dataValidation sqref="B6:B505" showDropDown="0" showInputMessage="0" showErrorMessage="1" allowBlank="1" errorTitle="Kind" error="Choose a value from the list." type="list">
      <formula1>=L_VOKIND</formula1>
    </dataValidation>
    <dataValidation sqref="C6:C505" showDropDown="0" showInputMessage="0" showErrorMessage="1" allowBlank="1" errorTitle="ROLE" error="Choose a value from the list." type="list">
      <formula1>=L_ROLE</formula1>
    </dataValidation>
    <dataValidation sqref="D6:D505" showDropDown="0" showInputMessage="0" showErrorMessage="1" allowBlank="1" errorTitle="Seq" error="Enter a number." type="decimal" operator="greaterThanOrEqual">
      <formula1>0</formula1>
    </dataValidation>
    <dataValidation sqref="E6:E505" showDropDown="0" showInputMessage="0" showErrorMessage="1" allowBlank="1" errorTitle="Initiated" error="Enter a date." type="date" operator="greaterThan">
      <formula1>36526</formula1>
    </dataValidation>
    <dataValidation sqref="H6:H505" showDropDown="0" showInputMessage="0" showErrorMessage="1" allowBlank="1" errorTitle="Proposal received" error="Enter a date." type="date" operator="greaterThan">
      <formula1>36526</formula1>
    </dataValidation>
    <dataValidation sqref="I6:I505" showDropDown="0" showInputMessage="0" showErrorMessage="1" allowBlank="1" errorTitle="Proposal amount" error="Enter a number." type="decimal" operator="greaterThanOrEqual">
      <formula1>0</formula1>
    </dataValidation>
    <dataValidation sqref="J6:J505" showDropDown="0" showInputMessage="0" showErrorMessage="1" allowBlank="1" errorTitle="Consultant valuation" error="Enter a number." type="decimal" operator="greaterThanOrEqual">
      <formula1>0</formula1>
    </dataValidation>
    <dataValidation sqref="K6:K505" showDropDown="0" showInputMessage="0" showErrorMessage="1" allowBlank="1" errorTitle="Approved amount" error="Enter a number." type="decimal" operator="greaterThanOrEqual">
      <formula1>0</formula1>
    </dataValidation>
    <dataValidation sqref="L6:L505" showDropDown="0" showInputMessage="0" showErrorMessage="1" allowBlank="1" errorTitle="Days claimed" error="Enter a number." type="decimal" operator="greaterThanOrEqual">
      <formula1>0</formula1>
    </dataValidation>
    <dataValidation sqref="M6:M505" showDropDown="0" showInputMessage="0" showErrorMessage="1" allowBlank="1" errorTitle="Days agreed" error="Enter a number." type="decimal" operator="greaterThanOrEqual">
      <formula1>0</formula1>
    </dataValidation>
    <dataValidation sqref="N6:N505" showDropDown="0" showInputMessage="0" showErrorMessage="1" allowBlank="1" errorTitle="Recommended" error="Enter a date." type="date" operator="greaterThan">
      <formula1>36526</formula1>
    </dataValidation>
    <dataValidation sqref="O6:O505" showDropDown="0" showInputMessage="0" showErrorMessage="1" allowBlank="1" errorTitle="Employer decision" error="Enter a date." type="date" operator="greaterThan">
      <formula1>36526</formula1>
    </dataValidation>
    <dataValidation sqref="P6:P505" showDropDown="0" showInputMessage="0" showErrorMessage="1" allowBlank="1" errorTitle="Status" error="Choose a value from the list." type="list">
      <formula1>=L_VOSTATUS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9" t="inlineStr">
        <is>
          <t>ROLE</t>
        </is>
      </c>
      <c r="B4" s="19" t="inlineStr">
        <is>
          <t>REVIEW</t>
        </is>
      </c>
      <c r="C4" s="19" t="inlineStr">
        <is>
          <t>CLIENTDEC</t>
        </is>
      </c>
      <c r="D4" s="19" t="inlineStr">
        <is>
          <t>SUBKIND</t>
        </is>
      </c>
      <c r="E4" s="19" t="inlineStr">
        <is>
          <t>YN</t>
        </is>
      </c>
      <c r="F4" s="19" t="inlineStr">
        <is>
          <t>YNT</t>
        </is>
      </c>
      <c r="G4" s="19" t="inlineStr">
        <is>
          <t>PRIORITY</t>
        </is>
      </c>
      <c r="H4" s="19" t="inlineStr">
        <is>
          <t>RFISTATUS</t>
        </is>
      </c>
      <c r="I4" s="19" t="inlineStr">
        <is>
          <t>PARTY</t>
        </is>
      </c>
      <c r="J4" s="19" t="inlineStr">
        <is>
          <t>NOCGROUP</t>
        </is>
      </c>
      <c r="K4" s="19" t="inlineStr">
        <is>
          <t>GATE</t>
        </is>
      </c>
      <c r="L4" s="19" t="inlineStr">
        <is>
          <t>JURIS</t>
        </is>
      </c>
      <c r="M4" s="19" t="inlineStr">
        <is>
          <t>AUTHORITY</t>
        </is>
      </c>
      <c r="N4" s="19" t="inlineStr">
        <is>
          <t>NOCSTATUS</t>
        </is>
      </c>
      <c r="O4" s="19" t="inlineStr">
        <is>
          <t>RECSTATE</t>
        </is>
      </c>
      <c r="P4" s="19" t="inlineStr">
        <is>
          <t>SUIT</t>
        </is>
      </c>
      <c r="Q4" s="19" t="inlineStr">
        <is>
          <t>CDE</t>
        </is>
      </c>
      <c r="R4" s="19" t="inlineStr">
        <is>
          <t>STAGE</t>
        </is>
      </c>
      <c r="S4" s="19" t="inlineStr">
        <is>
          <t>SISTATUS</t>
        </is>
      </c>
      <c r="T4" s="19" t="inlineStr">
        <is>
          <t>IMPACT</t>
        </is>
      </c>
      <c r="U4" s="19" t="inlineStr">
        <is>
          <t>NCRKIND</t>
        </is>
      </c>
      <c r="V4" s="19" t="inlineStr">
        <is>
          <t>NCRREF</t>
        </is>
      </c>
      <c r="W4" s="19" t="inlineStr">
        <is>
          <t>ROOT</t>
        </is>
      </c>
      <c r="X4" s="19" t="inlineStr">
        <is>
          <t>SEV</t>
        </is>
      </c>
      <c r="Y4" s="19" t="inlineStr">
        <is>
          <t>AGREE</t>
        </is>
      </c>
      <c r="Z4" s="19" t="inlineStr">
        <is>
          <t>DECISION3</t>
        </is>
      </c>
      <c r="AA4" s="19" t="inlineStr">
        <is>
          <t>VOKIND</t>
        </is>
      </c>
      <c r="AB4" s="19" t="inlineStr">
        <is>
          <t>VOSTATUS</t>
        </is>
      </c>
      <c r="AC4" s="19" t="inlineStr">
        <is>
          <t>MTYPE</t>
        </is>
      </c>
      <c r="AD4" s="19" t="inlineStr">
        <is>
          <t>ACTSTATUS</t>
        </is>
      </c>
      <c r="AE4" s="19" t="inlineStr">
        <is>
          <t>DCNORIGIN</t>
        </is>
      </c>
      <c r="AF4" s="19" t="inlineStr">
        <is>
          <t>DCNDEC</t>
        </is>
      </c>
      <c r="AG4" s="19" t="inlineStr">
        <is>
          <t>DELSTATUS</t>
        </is>
      </c>
      <c r="AH4" s="19" t="inlineStr">
        <is>
          <t>IRKIND</t>
        </is>
      </c>
      <c r="AI4" s="19" t="inlineStr">
        <is>
          <t>HOLDPT</t>
        </is>
      </c>
      <c r="AJ4" s="19" t="inlineStr">
        <is>
          <t>HOCAT</t>
        </is>
      </c>
      <c r="AK4" s="19" t="inlineStr">
        <is>
          <t>FORMAT</t>
        </is>
      </c>
      <c r="AL4" s="19" t="inlineStr">
        <is>
          <t>HOSTATUS</t>
        </is>
      </c>
      <c r="AM4" s="19" t="inlineStr">
        <is>
          <t>CMTLEVEL</t>
        </is>
      </c>
      <c r="AN4" s="19" t="inlineStr">
        <is>
          <t>REVIEWER</t>
        </is>
      </c>
      <c r="AO4" s="19" t="inlineStr">
        <is>
          <t>DISPO</t>
        </is>
      </c>
      <c r="AP4" s="19" t="inlineStr">
        <is>
          <t>OPENCLOSED</t>
        </is>
      </c>
    </row>
    <row r="5">
      <c r="A5" s="20" t="inlineStr">
        <is>
          <t>A</t>
        </is>
      </c>
      <c r="B5" s="20" t="inlineStr">
        <is>
          <t>A</t>
        </is>
      </c>
      <c r="C5" s="20" t="inlineStr">
        <is>
          <t>No objection - proceed</t>
        </is>
      </c>
      <c r="D5" s="20" t="inlineStr">
        <is>
          <t>MS</t>
        </is>
      </c>
      <c r="E5" s="20" t="inlineStr">
        <is>
          <t>Y</t>
        </is>
      </c>
      <c r="F5" s="20" t="inlineStr">
        <is>
          <t>Yes</t>
        </is>
      </c>
      <c r="G5" s="20" t="inlineStr">
        <is>
          <t>High</t>
        </is>
      </c>
      <c r="H5" s="20" t="inlineStr">
        <is>
          <t>Open</t>
        </is>
      </c>
      <c r="I5" s="20" t="inlineStr">
        <is>
          <t>Client</t>
        </is>
      </c>
      <c r="J5" s="20" t="inlineStr">
        <is>
          <t>1 Project registration</t>
        </is>
      </c>
      <c r="K5" s="20" t="inlineStr">
        <is>
          <t>Concept/planning</t>
        </is>
      </c>
      <c r="L5" s="20" t="inlineStr">
        <is>
          <t>Dubai</t>
        </is>
      </c>
      <c r="M5" s="20" t="inlineStr">
        <is>
          <t>DM Dubai Municipality</t>
        </is>
      </c>
      <c r="N5" s="20" t="inlineStr">
        <is>
          <t>Unverified</t>
        </is>
      </c>
      <c r="O5" s="20" t="inlineStr">
        <is>
          <t>Draft</t>
        </is>
      </c>
      <c r="P5" s="20" t="inlineStr">
        <is>
          <t>SU-WIP</t>
        </is>
      </c>
      <c r="Q5" s="20" t="inlineStr">
        <is>
          <t>WIP</t>
        </is>
      </c>
      <c r="R5" s="20" t="inlineStr">
        <is>
          <t>0</t>
        </is>
      </c>
      <c r="S5" s="20" t="inlineStr">
        <is>
          <t>Issued</t>
        </is>
      </c>
      <c r="T5" s="20" t="inlineStr">
        <is>
          <t>None</t>
        </is>
      </c>
      <c r="U5" s="20" t="inlineStr">
        <is>
          <t>SOR</t>
        </is>
      </c>
      <c r="V5" s="20" t="inlineStr">
        <is>
          <t>Specification</t>
        </is>
      </c>
      <c r="W5" s="20" t="inlineStr">
        <is>
          <t>Workmanship</t>
        </is>
      </c>
      <c r="X5" s="20" t="inlineStr">
        <is>
          <t>Major</t>
        </is>
      </c>
      <c r="Y5" s="20" t="inlineStr">
        <is>
          <t>Agree</t>
        </is>
      </c>
      <c r="Z5" s="20" t="inlineStr">
        <is>
          <t>Approved</t>
        </is>
      </c>
      <c r="AA5" s="20" t="inlineStr">
        <is>
          <t>VI</t>
        </is>
      </c>
      <c r="AB5" s="20" t="inlineStr">
        <is>
          <t>Draft</t>
        </is>
      </c>
      <c r="AC5" s="20" t="inlineStr">
        <is>
          <t>Progress</t>
        </is>
      </c>
      <c r="AD5" s="20" t="inlineStr">
        <is>
          <t>Open</t>
        </is>
      </c>
      <c r="AE5" s="20" t="inlineStr">
        <is>
          <t>Client</t>
        </is>
      </c>
      <c r="AF5" s="20" t="inlineStr">
        <is>
          <t>Pending</t>
        </is>
      </c>
      <c r="AG5" s="20" t="inlineStr">
        <is>
          <t>Not started</t>
        </is>
      </c>
      <c r="AH5" s="20" t="inlineStr">
        <is>
          <t>WIR</t>
        </is>
      </c>
      <c r="AI5" s="20" t="inlineStr">
        <is>
          <t>Hold</t>
        </is>
      </c>
      <c r="AJ5" s="20" t="inlineStr">
        <is>
          <t>O&amp;M manual</t>
        </is>
      </c>
      <c r="AK5" s="20" t="inlineStr">
        <is>
          <t>Hard copy</t>
        </is>
      </c>
      <c r="AL5" s="20" t="inlineStr">
        <is>
          <t>Not submitted</t>
        </is>
      </c>
      <c r="AM5" s="20" t="inlineStr">
        <is>
          <t>0</t>
        </is>
      </c>
      <c r="AN5" s="20" t="inlineStr">
        <is>
          <t>Client</t>
        </is>
      </c>
      <c r="AO5" s="20" t="inlineStr">
        <is>
          <t>Accepted</t>
        </is>
      </c>
      <c r="AP5" s="20" t="inlineStr">
        <is>
          <t>Open</t>
        </is>
      </c>
    </row>
    <row r="6">
      <c r="A6" s="20" t="inlineStr">
        <is>
          <t>S</t>
        </is>
      </c>
      <c r="B6" s="20" t="inlineStr">
        <is>
          <t>B</t>
        </is>
      </c>
      <c r="C6" s="20" t="inlineStr">
        <is>
          <t>Objection - resubmit</t>
        </is>
      </c>
      <c r="D6" s="20" t="inlineStr">
        <is>
          <t>SD</t>
        </is>
      </c>
      <c r="E6" s="20" t="inlineStr">
        <is>
          <t>N</t>
        </is>
      </c>
      <c r="F6" s="20" t="inlineStr">
        <is>
          <t>No</t>
        </is>
      </c>
      <c r="G6" s="20" t="inlineStr">
        <is>
          <t>Normal</t>
        </is>
      </c>
      <c r="H6" s="20" t="inlineStr">
        <is>
          <t>Answered</t>
        </is>
      </c>
      <c r="I6" s="20" t="inlineStr">
        <is>
          <t>PMC</t>
        </is>
      </c>
      <c r="J6" s="20" t="inlineStr">
        <is>
          <t>2 Studies</t>
        </is>
      </c>
      <c r="K6" s="20" t="inlineStr">
        <is>
          <t>Permit/final design</t>
        </is>
      </c>
      <c r="L6" s="20" t="inlineStr">
        <is>
          <t>Abu Dhabi</t>
        </is>
      </c>
      <c r="M6" s="20" t="inlineStr">
        <is>
          <t>DDA</t>
        </is>
      </c>
      <c r="N6" s="20" t="inlineStr">
        <is>
          <t>Planned</t>
        </is>
      </c>
      <c r="O6" s="20" t="inlineStr">
        <is>
          <t>Active</t>
        </is>
      </c>
      <c r="P6" s="20" t="inlineStr">
        <is>
          <t>SU-COORD</t>
        </is>
      </c>
      <c r="Q6" s="20" t="inlineStr">
        <is>
          <t>Shared</t>
        </is>
      </c>
      <c r="R6" s="20" t="inlineStr">
        <is>
          <t>1</t>
        </is>
      </c>
      <c r="S6" s="20" t="inlineStr">
        <is>
          <t>Acknowledged</t>
        </is>
      </c>
      <c r="T6" s="20" t="inlineStr">
        <is>
          <t>Possible</t>
        </is>
      </c>
      <c r="U6" s="20" t="inlineStr">
        <is>
          <t>FO</t>
        </is>
      </c>
      <c r="V6" s="20" t="inlineStr">
        <is>
          <t>Design drawing</t>
        </is>
      </c>
      <c r="W6" s="20" t="inlineStr">
        <is>
          <t>Material</t>
        </is>
      </c>
      <c r="X6" s="20" t="inlineStr">
        <is>
          <t>Minor</t>
        </is>
      </c>
      <c r="Y6" s="20" t="inlineStr">
        <is>
          <t>Disagree</t>
        </is>
      </c>
      <c r="Z6" s="20" t="inlineStr">
        <is>
          <t>Approved as noted</t>
        </is>
      </c>
      <c r="AA6" s="20" t="inlineStr">
        <is>
          <t>VP</t>
        </is>
      </c>
      <c r="AB6" s="20" t="inlineStr">
        <is>
          <t>Under evaluation</t>
        </is>
      </c>
      <c r="AC6" s="20" t="inlineStr">
        <is>
          <t>Design</t>
        </is>
      </c>
      <c r="AD6" s="20" t="inlineStr">
        <is>
          <t>In progress</t>
        </is>
      </c>
      <c r="AE6" s="20" t="inlineStr">
        <is>
          <t>Authority</t>
        </is>
      </c>
      <c r="AF6" s="20" t="inlineStr">
        <is>
          <t>Approved</t>
        </is>
      </c>
      <c r="AG6" s="20" t="inlineStr">
        <is>
          <t>In progress</t>
        </is>
      </c>
      <c r="AH6" s="20" t="inlineStr">
        <is>
          <t>MIR</t>
        </is>
      </c>
      <c r="AI6" s="20" t="inlineStr">
        <is>
          <t>Witness</t>
        </is>
      </c>
      <c r="AJ6" s="20" t="inlineStr">
        <is>
          <t>As-built drawings</t>
        </is>
      </c>
      <c r="AK6" s="20" t="inlineStr">
        <is>
          <t>Soft copy</t>
        </is>
      </c>
      <c r="AL6" s="20" t="inlineStr">
        <is>
          <t>Submitted</t>
        </is>
      </c>
      <c r="AM6" s="20" t="inlineStr">
        <is>
          <t>1</t>
        </is>
      </c>
      <c r="AN6" s="20" t="inlineStr">
        <is>
          <t>PMC</t>
        </is>
      </c>
      <c r="AO6" s="20" t="inlineStr">
        <is>
          <t>Not accepted</t>
        </is>
      </c>
      <c r="AP6" s="20" t="inlineStr">
        <is>
          <t>Closed</t>
        </is>
      </c>
    </row>
    <row r="7">
      <c r="A7" s="20" t="inlineStr">
        <is>
          <t>M</t>
        </is>
      </c>
      <c r="B7" s="20" t="inlineStr">
        <is>
          <t>C</t>
        </is>
      </c>
      <c r="C7" s="20" t="inlineStr">
        <is>
          <t>Not required</t>
        </is>
      </c>
      <c r="D7" s="20" t="inlineStr">
        <is>
          <t>MT</t>
        </is>
      </c>
      <c r="F7" s="20" t="inlineStr">
        <is>
          <t>TBC</t>
        </is>
      </c>
      <c r="G7" s="20" t="inlineStr">
        <is>
          <t>Low</t>
        </is>
      </c>
      <c r="H7" s="20" t="inlineStr">
        <is>
          <t>Closed</t>
        </is>
      </c>
      <c r="I7" s="20" t="inlineStr">
        <is>
          <t>Design architect</t>
        </is>
      </c>
      <c r="J7" s="20" t="inlineStr">
        <is>
          <t>3 NOCs and affection plan</t>
        </is>
      </c>
      <c r="K7" s="20" t="inlineStr">
        <is>
          <t>Construction activity</t>
        </is>
      </c>
      <c r="L7" s="20" t="inlineStr">
        <is>
          <t>Sharjah</t>
        </is>
      </c>
      <c r="M7" s="20" t="inlineStr">
        <is>
          <t>Trakhees</t>
        </is>
      </c>
      <c r="N7" s="20" t="inlineStr">
        <is>
          <t>Submitted</t>
        </is>
      </c>
      <c r="O7" s="20" t="inlineStr">
        <is>
          <t>Superseded</t>
        </is>
      </c>
      <c r="P7" s="20" t="inlineStr">
        <is>
          <t>SU-INFO</t>
        </is>
      </c>
      <c r="Q7" s="20" t="inlineStr">
        <is>
          <t>Published</t>
        </is>
      </c>
      <c r="R7" s="20" t="inlineStr">
        <is>
          <t>2</t>
        </is>
      </c>
      <c r="S7" s="20" t="inlineStr">
        <is>
          <t>Executed</t>
        </is>
      </c>
      <c r="T7" s="20" t="inlineStr">
        <is>
          <t>Yes</t>
        </is>
      </c>
      <c r="U7" s="20" t="inlineStr">
        <is>
          <t>NCR</t>
        </is>
      </c>
      <c r="V7" s="20" t="inlineStr">
        <is>
          <t>Shop drawing</t>
        </is>
      </c>
      <c r="W7" s="20" t="inlineStr">
        <is>
          <t>Method</t>
        </is>
      </c>
      <c r="Z7" s="20" t="inlineStr">
        <is>
          <t>Not approved</t>
        </is>
      </c>
      <c r="AA7" s="20" t="inlineStr">
        <is>
          <t>VC</t>
        </is>
      </c>
      <c r="AB7" s="20" t="inlineStr">
        <is>
          <t>Recommended</t>
        </is>
      </c>
      <c r="AC7" s="20" t="inlineStr">
        <is>
          <t>Coordination</t>
        </is>
      </c>
      <c r="AD7" s="20" t="inlineStr">
        <is>
          <t>Closed</t>
        </is>
      </c>
      <c r="AE7" s="20" t="inlineStr">
        <is>
          <t>Consultant</t>
        </is>
      </c>
      <c r="AF7" s="20" t="inlineStr">
        <is>
          <t>Rejected</t>
        </is>
      </c>
      <c r="AG7" s="20" t="inlineStr">
        <is>
          <t>Shared</t>
        </is>
      </c>
      <c r="AI7" s="20" t="inlineStr">
        <is>
          <t>Surveillance</t>
        </is>
      </c>
      <c r="AJ7" s="20" t="inlineStr">
        <is>
          <t>Warranty / guarantee</t>
        </is>
      </c>
      <c r="AK7" s="20" t="inlineStr">
        <is>
          <t>Both</t>
        </is>
      </c>
      <c r="AL7" s="20" t="inlineStr">
        <is>
          <t>Under review</t>
        </is>
      </c>
      <c r="AM7" s="20" t="inlineStr">
        <is>
          <t>2</t>
        </is>
      </c>
      <c r="AN7" s="20" t="inlineStr">
        <is>
          <t>Authority</t>
        </is>
      </c>
      <c r="AO7" s="20" t="inlineStr">
        <is>
          <t>Carried to next stage</t>
        </is>
      </c>
    </row>
    <row r="8">
      <c r="A8" s="20" t="inlineStr">
        <is>
          <t>E</t>
        </is>
      </c>
      <c r="B8" s="20" t="inlineStr">
        <is>
          <t>D</t>
        </is>
      </c>
      <c r="D8" s="20" t="inlineStr">
        <is>
          <t>SC</t>
        </is>
      </c>
      <c r="H8" s="20" t="inlineStr">
        <is>
          <t>Void</t>
        </is>
      </c>
      <c r="I8" s="20" t="inlineStr">
        <is>
          <t>Consultant</t>
        </is>
      </c>
      <c r="J8" s="20" t="inlineStr">
        <is>
          <t>4 Preparatory approvals</t>
        </is>
      </c>
      <c r="K8" s="20" t="inlineStr">
        <is>
          <t>Completion/operation</t>
        </is>
      </c>
      <c r="L8" s="20" t="inlineStr">
        <is>
          <t>Other emirate</t>
        </is>
      </c>
      <c r="M8" s="20" t="inlineStr">
        <is>
          <t>Dubai Civil Defence</t>
        </is>
      </c>
      <c r="N8" s="20" t="inlineStr">
        <is>
          <t>Conditionally approved</t>
        </is>
      </c>
      <c r="O8" s="20" t="inlineStr">
        <is>
          <t>Closed</t>
        </is>
      </c>
      <c r="P8" s="20" t="inlineStr">
        <is>
          <t>SU-REVIEW</t>
        </is>
      </c>
      <c r="Q8" s="20" t="inlineStr">
        <is>
          <t>Archive</t>
        </is>
      </c>
      <c r="R8" s="20" t="inlineStr">
        <is>
          <t>3</t>
        </is>
      </c>
      <c r="S8" s="20" t="inlineStr">
        <is>
          <t>Closed</t>
        </is>
      </c>
      <c r="V8" s="20" t="inlineStr">
        <is>
          <t>Technical submittal</t>
        </is>
      </c>
      <c r="W8" s="20" t="inlineStr">
        <is>
          <t>Design</t>
        </is>
      </c>
      <c r="AA8" s="20" t="inlineStr">
        <is>
          <t>VS</t>
        </is>
      </c>
      <c r="AB8" s="20" t="inlineStr">
        <is>
          <t>Approved</t>
        </is>
      </c>
      <c r="AC8" s="20" t="inlineStr">
        <is>
          <t>Authority</t>
        </is>
      </c>
      <c r="AD8" s="20" t="inlineStr">
        <is>
          <t>Carried</t>
        </is>
      </c>
      <c r="AE8" s="20" t="inlineStr">
        <is>
          <t>Contractor</t>
        </is>
      </c>
      <c r="AF8" s="20" t="inlineStr">
        <is>
          <t>Deferred</t>
        </is>
      </c>
      <c r="AG8" s="20" t="inlineStr">
        <is>
          <t>Submitted</t>
        </is>
      </c>
      <c r="AJ8" s="20" t="inlineStr">
        <is>
          <t>Spare parts</t>
        </is>
      </c>
      <c r="AL8" s="20" t="inlineStr">
        <is>
          <t>Approved</t>
        </is>
      </c>
      <c r="AM8" s="20" t="inlineStr">
        <is>
          <t>3</t>
        </is>
      </c>
      <c r="AN8" s="20" t="inlineStr">
        <is>
          <t>Design architect</t>
        </is>
      </c>
    </row>
    <row r="9">
      <c r="A9" s="20" t="inlineStr">
        <is>
          <t>L</t>
        </is>
      </c>
      <c r="B9" s="20" t="inlineStr">
        <is>
          <t>E</t>
        </is>
      </c>
      <c r="D9" s="20" t="inlineStr">
        <is>
          <t>SP</t>
        </is>
      </c>
      <c r="I9" s="20" t="inlineStr">
        <is>
          <t>Contractor</t>
        </is>
      </c>
      <c r="J9" s="20" t="inlineStr">
        <is>
          <t>5 Access approvals</t>
        </is>
      </c>
      <c r="K9" s="20" t="inlineStr">
        <is>
          <t>None</t>
        </is>
      </c>
      <c r="L9" s="20" t="inlineStr">
        <is>
          <t>Free zone</t>
        </is>
      </c>
      <c r="M9" s="20" t="inlineStr">
        <is>
          <t>DEWA</t>
        </is>
      </c>
      <c r="N9" s="20" t="inlineStr">
        <is>
          <t>Approved</t>
        </is>
      </c>
      <c r="O9" s="20" t="inlineStr">
        <is>
          <t>Void</t>
        </is>
      </c>
      <c r="P9" s="20" t="inlineStr">
        <is>
          <t>SU-ISSUE</t>
        </is>
      </c>
      <c r="R9" s="20" t="inlineStr">
        <is>
          <t>4</t>
        </is>
      </c>
      <c r="S9" s="20" t="inlineStr">
        <is>
          <t>Cancelled</t>
        </is>
      </c>
      <c r="V9" s="20" t="inlineStr">
        <is>
          <t>Method statement</t>
        </is>
      </c>
      <c r="W9" s="20" t="inlineStr">
        <is>
          <t>Supervision</t>
        </is>
      </c>
      <c r="AB9" s="20" t="inlineStr">
        <is>
          <t>Rejected</t>
        </is>
      </c>
      <c r="AC9" s="20" t="inlineStr">
        <is>
          <t>Client</t>
        </is>
      </c>
      <c r="AD9" s="20" t="inlineStr">
        <is>
          <t>Dropped</t>
        </is>
      </c>
      <c r="AE9" s="20" t="inlineStr">
        <is>
          <t>Value engineering</t>
        </is>
      </c>
      <c r="AG9" s="20" t="inlineStr">
        <is>
          <t>Accepted</t>
        </is>
      </c>
      <c r="AJ9" s="20" t="inlineStr">
        <is>
          <t>Extra material</t>
        </is>
      </c>
      <c r="AL9" s="20" t="inlineStr">
        <is>
          <t>Rejected</t>
        </is>
      </c>
      <c r="AM9" s="20" t="inlineStr">
        <is>
          <t>4</t>
        </is>
      </c>
      <c r="AN9" s="20" t="inlineStr">
        <is>
          <t>Peer</t>
        </is>
      </c>
    </row>
    <row r="10">
      <c r="A10" s="20" t="inlineStr">
        <is>
          <t>P</t>
        </is>
      </c>
      <c r="B10" s="20" t="inlineStr">
        <is>
          <t>UR</t>
        </is>
      </c>
      <c r="D10" s="20" t="inlineStr">
        <is>
          <t>AB</t>
        </is>
      </c>
      <c r="I10" s="20" t="inlineStr">
        <is>
          <t>Subcontractor</t>
        </is>
      </c>
      <c r="J10" s="20" t="inlineStr">
        <is>
          <t>6 Municipality submissions</t>
        </is>
      </c>
      <c r="M10" s="20" t="inlineStr">
        <is>
          <t>RTA</t>
        </is>
      </c>
      <c r="N10" s="20" t="inlineStr">
        <is>
          <t>Rejected</t>
        </is>
      </c>
      <c r="R10" s="20" t="inlineStr">
        <is>
          <t>5</t>
        </is>
      </c>
      <c r="V10" s="20" t="inlineStr">
        <is>
          <t>Other</t>
        </is>
      </c>
      <c r="W10" s="20" t="inlineStr">
        <is>
          <t>Subcontractor</t>
        </is>
      </c>
      <c r="AB10" s="20" t="inlineStr">
        <is>
          <t>Withdrawn</t>
        </is>
      </c>
      <c r="AC10" s="20" t="inlineStr">
        <is>
          <t>Site</t>
        </is>
      </c>
      <c r="AE10" s="20" t="inlineStr">
        <is>
          <t>Coordination</t>
        </is>
      </c>
      <c r="AG10" s="20" t="inlineStr">
        <is>
          <t>Rejected</t>
        </is>
      </c>
      <c r="AJ10" s="20" t="inlineStr">
        <is>
          <t>Keys and access cards</t>
        </is>
      </c>
      <c r="AN10" s="20" t="inlineStr">
        <is>
          <t>Internal L1</t>
        </is>
      </c>
    </row>
    <row r="11">
      <c r="A11" s="20" t="inlineStr">
        <is>
          <t>F</t>
        </is>
      </c>
      <c r="D11" s="20" t="inlineStr">
        <is>
          <t>TS</t>
        </is>
      </c>
      <c r="I11" s="20" t="inlineStr">
        <is>
          <t>Supplier</t>
        </is>
      </c>
      <c r="J11" s="20" t="inlineStr">
        <is>
          <t>7 Design approvals</t>
        </is>
      </c>
      <c r="M11" s="20" t="inlineStr">
        <is>
          <t>DMT municipality (ADM/AAM/DRM)</t>
        </is>
      </c>
      <c r="N11" s="20" t="inlineStr">
        <is>
          <t>Expired</t>
        </is>
      </c>
      <c r="R11" s="20" t="inlineStr">
        <is>
          <t>6</t>
        </is>
      </c>
      <c r="W11" s="20" t="inlineStr">
        <is>
          <t>Equipment</t>
        </is>
      </c>
      <c r="AC11" s="20" t="inlineStr">
        <is>
          <t>Internal</t>
        </is>
      </c>
      <c r="AG11" s="20" t="inlineStr">
        <is>
          <t>On hold</t>
        </is>
      </c>
      <c r="AJ11" s="20" t="inlineStr">
        <is>
          <t>Testing and commissioning</t>
        </is>
      </c>
      <c r="AN11" s="20" t="inlineStr">
        <is>
          <t>Internal L2</t>
        </is>
      </c>
    </row>
    <row r="12">
      <c r="A12" s="20" t="inlineStr">
        <is>
          <t>I</t>
        </is>
      </c>
      <c r="D12" s="20" t="inlineStr">
        <is>
          <t>DS</t>
        </is>
      </c>
      <c r="I12" s="20" t="inlineStr">
        <is>
          <t>Authority</t>
        </is>
      </c>
      <c r="J12" s="20" t="inlineStr">
        <is>
          <t>8 Construction</t>
        </is>
      </c>
      <c r="M12" s="20" t="inlineStr">
        <is>
          <t>DMT planning (UPC)</t>
        </is>
      </c>
      <c r="N12" s="20" t="inlineStr">
        <is>
          <t>Not applicable</t>
        </is>
      </c>
      <c r="R12" s="20" t="inlineStr">
        <is>
          <t>7</t>
        </is>
      </c>
      <c r="W12" s="20" t="inlineStr">
        <is>
          <t>Documentation</t>
        </is>
      </c>
      <c r="AJ12" s="20" t="inlineStr">
        <is>
          <t>Training record</t>
        </is>
      </c>
      <c r="AN12" s="20" t="inlineStr">
        <is>
          <t>Internal L3</t>
        </is>
      </c>
    </row>
    <row r="13">
      <c r="A13" s="20" t="inlineStr">
        <is>
          <t>C</t>
        </is>
      </c>
      <c r="J13" s="20" t="inlineStr">
        <is>
          <t>9 Completion</t>
        </is>
      </c>
      <c r="M13" s="20" t="inlineStr">
        <is>
          <t>DMT Estidama</t>
        </is>
      </c>
      <c r="W13" s="20" t="inlineStr">
        <is>
          <t>Other</t>
        </is>
      </c>
      <c r="AJ13" s="20" t="inlineStr">
        <is>
          <t>Authority completion certificate</t>
        </is>
      </c>
    </row>
    <row r="14">
      <c r="A14" s="20" t="inlineStr">
        <is>
          <t>G</t>
        </is>
      </c>
      <c r="M14" s="20" t="inlineStr">
        <is>
          <t>ITC Abu Dhabi</t>
        </is>
      </c>
      <c r="AJ14" s="20" t="inlineStr">
        <is>
          <t>Asset register / COBie</t>
        </is>
      </c>
    </row>
    <row r="15">
      <c r="A15" s="20" t="inlineStr">
        <is>
          <t>Q</t>
        </is>
      </c>
      <c r="M15" s="20" t="inlineStr">
        <is>
          <t>Abu Dhabi Civil Defence</t>
        </is>
      </c>
      <c r="AJ15" s="20" t="inlineStr">
        <is>
          <t>Decennial liability documents</t>
        </is>
      </c>
    </row>
    <row r="16">
      <c r="A16" s="20" t="inlineStr">
        <is>
          <t>W</t>
        </is>
      </c>
      <c r="M16" s="20" t="inlineStr">
        <is>
          <t>TAQA Distribution</t>
        </is>
      </c>
      <c r="AJ16" s="20" t="inlineStr">
        <is>
          <t>Snag list close-out</t>
        </is>
      </c>
    </row>
    <row r="17">
      <c r="A17" s="20" t="inlineStr">
        <is>
          <t>Z</t>
        </is>
      </c>
      <c r="M17" s="20" t="inlineStr">
        <is>
          <t>TAQA Water Solutions</t>
        </is>
      </c>
    </row>
    <row r="18">
      <c r="M18" s="20" t="inlineStr">
        <is>
          <t>Transco</t>
        </is>
      </c>
    </row>
    <row r="19">
      <c r="M19" s="20" t="inlineStr">
        <is>
          <t>EAD</t>
        </is>
      </c>
    </row>
    <row r="20">
      <c r="M20" s="20" t="inlineStr">
        <is>
          <t>AD Police</t>
        </is>
      </c>
    </row>
    <row r="21">
      <c r="M21" s="20" t="inlineStr">
        <is>
          <t>Etisalat (e&amp;)</t>
        </is>
      </c>
    </row>
    <row r="22">
      <c r="M22" s="20" t="inlineStr">
        <is>
          <t>du</t>
        </is>
      </c>
    </row>
    <row r="23">
      <c r="M23" s="20" t="inlineStr">
        <is>
          <t>Awqaf</t>
        </is>
      </c>
    </row>
    <row r="24">
      <c r="M24" s="20" t="inlineStr">
        <is>
          <t>Gas network operator</t>
        </is>
      </c>
    </row>
    <row r="25">
      <c r="M25" s="20" t="inlineStr">
        <is>
          <t>Master developer / landlord</t>
        </is>
      </c>
    </row>
    <row r="26">
      <c r="M26" s="20" t="inlineStr">
        <is>
          <t>Free zone authority</t>
        </is>
      </c>
    </row>
    <row r="27">
      <c r="M27" s="2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TRK-VO Variations register (works and consultant services)</dc:title>
  <dcterms:created xmlns:dcterms="http://purl.org/dc/terms/" xmlns:xsi="http://www.w3.org/2001/XMLSchema-instance" xsi:type="dcterms:W3CDTF">2026-11-05T13:56:45Z</dcterms:created>
  <dcterms:modified xmlns:dcterms="http://purl.org/dc/terms/" xmlns:xsi="http://www.w3.org/2001/XMLSchema-instance" xsi:type="dcterms:W3CDTF">2026-11-05T13:56:46Z</dcterms:modified>
</cp:coreProperties>
</file>